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cartas de competição/"/>
    </mc:Choice>
  </mc:AlternateContent>
  <xr:revisionPtr revIDLastSave="75" documentId="8_{FE3EB5A9-E380-41D8-B7B7-D143306EEEAD}" xr6:coauthVersionLast="47" xr6:coauthVersionMax="47" xr10:uidLastSave="{23D090B5-ECCD-4F3A-88CF-57D8C2D00224}"/>
  <workbookProtection workbookAlgorithmName="SHA-512" workbookHashValue="uoPe1hPER3rgtxyeLuN1NyWnSAC36G7dWJibAXP9S2c0ddBiAqgPL4LI2DMrrHGIgTRYlsjgj28oqaH/0fB7mw==" workbookSaltValue="hSUHCyQvrsSBAn8NTEgQIw==" workbookSpinCount="100000" lockStructure="1"/>
  <bookViews>
    <workbookView showSheetTabs="0" xWindow="-108" yWindow="-108" windowWidth="23256" windowHeight="13176" tabRatio="510" activeTab="1" xr2:uid="{00000000-000D-0000-FFFF-FFFF00000000}"/>
  </bookViews>
  <sheets>
    <sheet name="carta de competição - trampolim" sheetId="1" r:id="rId1"/>
    <sheet name="preenchimento cartas" sheetId="4" r:id="rId2"/>
    <sheet name="dados" sheetId="3" state="hidden" r:id="rId3"/>
  </sheets>
  <definedNames>
    <definedName name="_xlnm.Print_Area" localSheetId="0">'carta de competição - trampolim'!$C$3:$AB$64</definedName>
    <definedName name="_xlnm.Print_Area" localSheetId="1">'preenchimento cartas'!$G$3:$AB$133</definedName>
    <definedName name="cartas">dados!$Z$2:$Z$26</definedName>
    <definedName name="CLDE">dados!$AB$2:$AB$25</definedName>
    <definedName name="difmini">dados!$V$2:$V$14</definedName>
    <definedName name="diftp">dados!$X$2:$X$23</definedName>
    <definedName name="genero">dados!$S$2:$S$3</definedName>
    <definedName name="mini2">dados!$E$2:$E$8</definedName>
    <definedName name="mini3">dados!$H$2:$H$7</definedName>
    <definedName name="minitrampolim">dados!$U$2:$U$13</definedName>
    <definedName name="nivel">dados!$R$2:$R$3</definedName>
    <definedName name="prova">dados!$Q$2:$Q$4</definedName>
    <definedName name="tapete2">dados!$K$2:$K$13</definedName>
    <definedName name="tapete3">dados!$N$2:$N$14</definedName>
    <definedName name="tp">dados!$W$2:$W$23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1" i="4" l="1"/>
  <c r="T130" i="4"/>
  <c r="T126" i="4"/>
  <c r="T125" i="4"/>
  <c r="O124" i="4"/>
  <c r="T124" i="4" s="1"/>
  <c r="T121" i="4"/>
  <c r="T120" i="4"/>
  <c r="O119" i="4"/>
  <c r="T119" i="4" s="1"/>
  <c r="T116" i="4"/>
  <c r="T115" i="4"/>
  <c r="O114" i="4"/>
  <c r="T114" i="4" s="1"/>
  <c r="T111" i="4"/>
  <c r="T110" i="4"/>
  <c r="O109" i="4"/>
  <c r="T109" i="4" s="1"/>
  <c r="T106" i="4"/>
  <c r="T105" i="4"/>
  <c r="O104" i="4"/>
  <c r="T104" i="4" s="1"/>
  <c r="T101" i="4"/>
  <c r="T100" i="4"/>
  <c r="O99" i="4"/>
  <c r="T99" i="4" s="1"/>
  <c r="T96" i="4"/>
  <c r="T95" i="4"/>
  <c r="O94" i="4"/>
  <c r="T94" i="4" s="1"/>
  <c r="T91" i="4"/>
  <c r="T90" i="4"/>
  <c r="O89" i="4"/>
  <c r="T89" i="4" s="1"/>
  <c r="T86" i="4"/>
  <c r="T85" i="4"/>
  <c r="O84" i="4"/>
  <c r="T84" i="4" s="1"/>
  <c r="T81" i="4"/>
  <c r="T80" i="4"/>
  <c r="O79" i="4"/>
  <c r="T79" i="4" s="1"/>
  <c r="T76" i="4"/>
  <c r="T75" i="4"/>
  <c r="O74" i="4"/>
  <c r="T74" i="4" s="1"/>
  <c r="T71" i="4"/>
  <c r="T70" i="4"/>
  <c r="O69" i="4"/>
  <c r="T69" i="4" s="1"/>
  <c r="T66" i="4"/>
  <c r="T65" i="4"/>
  <c r="O64" i="4"/>
  <c r="T64" i="4" s="1"/>
  <c r="T61" i="4"/>
  <c r="T60" i="4"/>
  <c r="O59" i="4"/>
  <c r="T59" i="4" s="1"/>
  <c r="T56" i="4"/>
  <c r="T55" i="4"/>
  <c r="O54" i="4"/>
  <c r="T54" i="4" s="1"/>
  <c r="T51" i="4"/>
  <c r="T50" i="4"/>
  <c r="O49" i="4"/>
  <c r="T49" i="4" s="1"/>
  <c r="T46" i="4"/>
  <c r="T45" i="4"/>
  <c r="O44" i="4"/>
  <c r="T44" i="4" s="1"/>
  <c r="T41" i="4"/>
  <c r="T40" i="4"/>
  <c r="O39" i="4"/>
  <c r="T39" i="4" s="1"/>
  <c r="T36" i="4"/>
  <c r="T35" i="4"/>
  <c r="O34" i="4"/>
  <c r="T34" i="4" s="1"/>
  <c r="T31" i="4"/>
  <c r="T30" i="4"/>
  <c r="O29" i="4"/>
  <c r="T29" i="4" s="1"/>
  <c r="T26" i="4"/>
  <c r="T25" i="4"/>
  <c r="O24" i="4"/>
  <c r="T24" i="4" s="1"/>
  <c r="T21" i="4"/>
  <c r="T20" i="4"/>
  <c r="O19" i="4"/>
  <c r="T19" i="4" s="1"/>
  <c r="T16" i="4"/>
  <c r="T15" i="4"/>
  <c r="O14" i="4"/>
  <c r="T14" i="4" s="1"/>
  <c r="A13" i="4"/>
  <c r="A14" i="4" s="1"/>
  <c r="A15" i="4" s="1"/>
  <c r="A16" i="4" s="1"/>
  <c r="A17" i="4" s="1"/>
  <c r="A18" i="4"/>
  <c r="A19" i="4" s="1"/>
  <c r="A20" i="4" s="1"/>
  <c r="A21" i="4" s="1"/>
  <c r="A22" i="4" s="1"/>
  <c r="A23" i="4"/>
  <c r="A24" i="4" s="1"/>
  <c r="A25" i="4" s="1"/>
  <c r="A26" i="4" s="1"/>
  <c r="A27" i="4" s="1"/>
  <c r="A28" i="4"/>
  <c r="A29" i="4" s="1"/>
  <c r="A30" i="4" s="1"/>
  <c r="A31" i="4" s="1"/>
  <c r="A32" i="4" s="1"/>
  <c r="A33" i="4"/>
  <c r="A34" i="4"/>
  <c r="A35" i="4" s="1"/>
  <c r="A36" i="4" s="1"/>
  <c r="A37" i="4" s="1"/>
  <c r="A38" i="4"/>
  <c r="A39" i="4" s="1"/>
  <c r="A40" i="4" s="1"/>
  <c r="A41" i="4" s="1"/>
  <c r="A42" i="4" s="1"/>
  <c r="A43" i="4"/>
  <c r="A44" i="4" s="1"/>
  <c r="A45" i="4" s="1"/>
  <c r="A46" i="4" s="1"/>
  <c r="A47" i="4" s="1"/>
  <c r="A48" i="4"/>
  <c r="A49" i="4" s="1"/>
  <c r="A50" i="4" s="1"/>
  <c r="A51" i="4" s="1"/>
  <c r="A52" i="4" s="1"/>
  <c r="A53" i="4"/>
  <c r="A54" i="4"/>
  <c r="A55" i="4" s="1"/>
  <c r="A56" i="4" s="1"/>
  <c r="A57" i="4" s="1"/>
  <c r="A58" i="4"/>
  <c r="A59" i="4" s="1"/>
  <c r="A60" i="4" s="1"/>
  <c r="A61" i="4" s="1"/>
  <c r="A62" i="4" s="1"/>
  <c r="A63" i="4"/>
  <c r="A64" i="4" s="1"/>
  <c r="A65" i="4" s="1"/>
  <c r="A66" i="4" s="1"/>
  <c r="A67" i="4" s="1"/>
  <c r="A68" i="4"/>
  <c r="A69" i="4" s="1"/>
  <c r="A70" i="4" s="1"/>
  <c r="A71" i="4" s="1"/>
  <c r="A72" i="4" s="1"/>
  <c r="A73" i="4"/>
  <c r="A74" i="4" s="1"/>
  <c r="A75" i="4" s="1"/>
  <c r="A76" i="4" s="1"/>
  <c r="A77" i="4" s="1"/>
  <c r="A78" i="4"/>
  <c r="A79" i="4" s="1"/>
  <c r="A80" i="4" s="1"/>
  <c r="A81" i="4" s="1"/>
  <c r="A82" i="4" s="1"/>
  <c r="A83" i="4"/>
  <c r="A84" i="4"/>
  <c r="A85" i="4" s="1"/>
  <c r="A86" i="4" s="1"/>
  <c r="A87" i="4" s="1"/>
  <c r="A88" i="4"/>
  <c r="A89" i="4"/>
  <c r="A90" i="4" s="1"/>
  <c r="A91" i="4" s="1"/>
  <c r="A92" i="4" s="1"/>
  <c r="A93" i="4"/>
  <c r="A94" i="4" s="1"/>
  <c r="A95" i="4" s="1"/>
  <c r="A96" i="4" s="1"/>
  <c r="A97" i="4" s="1"/>
  <c r="A98" i="4"/>
  <c r="A99" i="4" s="1"/>
  <c r="A100" i="4" s="1"/>
  <c r="A101" i="4" s="1"/>
  <c r="A102" i="4" s="1"/>
  <c r="A103" i="4"/>
  <c r="A104" i="4" s="1"/>
  <c r="A105" i="4" s="1"/>
  <c r="A106" i="4" s="1"/>
  <c r="A107" i="4" s="1"/>
  <c r="A108" i="4"/>
  <c r="A109" i="4" s="1"/>
  <c r="A110" i="4" s="1"/>
  <c r="A111" i="4" s="1"/>
  <c r="A112" i="4" s="1"/>
  <c r="A113" i="4"/>
  <c r="A114" i="4"/>
  <c r="A115" i="4" s="1"/>
  <c r="A116" i="4" s="1"/>
  <c r="A117" i="4" s="1"/>
  <c r="A118" i="4"/>
  <c r="A119" i="4" s="1"/>
  <c r="A120" i="4" s="1"/>
  <c r="A121" i="4" s="1"/>
  <c r="A122" i="4" s="1"/>
  <c r="A123" i="4"/>
  <c r="A124" i="4" s="1"/>
  <c r="A125" i="4" s="1"/>
  <c r="A126" i="4" s="1"/>
  <c r="A127" i="4" s="1"/>
  <c r="A128" i="4"/>
  <c r="A129" i="4" s="1"/>
  <c r="A130" i="4" s="1"/>
  <c r="A131" i="4" s="1"/>
  <c r="A132" i="4" s="1"/>
  <c r="A8" i="4"/>
  <c r="A9" i="4" s="1"/>
  <c r="A10" i="4" s="1"/>
  <c r="A11" i="4" s="1"/>
  <c r="A12" i="4" s="1"/>
  <c r="T10" i="4"/>
  <c r="T11" i="4"/>
  <c r="C5" i="1" l="1"/>
  <c r="AA18" i="4"/>
  <c r="AA19" i="4"/>
  <c r="AA20" i="4"/>
  <c r="AA21" i="4"/>
  <c r="AA22" i="4"/>
  <c r="AA23" i="4"/>
  <c r="AA24" i="4"/>
  <c r="AA25" i="4"/>
  <c r="AA26" i="4"/>
  <c r="AA28" i="4"/>
  <c r="AA29" i="4"/>
  <c r="AA30" i="4"/>
  <c r="AA31" i="4"/>
  <c r="AA32" i="4"/>
  <c r="AA33" i="4"/>
  <c r="AA34" i="4"/>
  <c r="AA35" i="4"/>
  <c r="AA36" i="4"/>
  <c r="AA38" i="4"/>
  <c r="AA39" i="4"/>
  <c r="AA40" i="4"/>
  <c r="AA41" i="4"/>
  <c r="AA42" i="4"/>
  <c r="AA43" i="4"/>
  <c r="AA44" i="4"/>
  <c r="AA45" i="4"/>
  <c r="AA46" i="4"/>
  <c r="AA48" i="4"/>
  <c r="AA49" i="4"/>
  <c r="AA50" i="4"/>
  <c r="AA51" i="4"/>
  <c r="AA52" i="4"/>
  <c r="AA53" i="4"/>
  <c r="AA54" i="4"/>
  <c r="AA55" i="4"/>
  <c r="AA56" i="4"/>
  <c r="AA58" i="4"/>
  <c r="AA59" i="4"/>
  <c r="AA60" i="4"/>
  <c r="AA61" i="4"/>
  <c r="AA62" i="4"/>
  <c r="AA63" i="4"/>
  <c r="AA64" i="4"/>
  <c r="AA65" i="4"/>
  <c r="AA66" i="4"/>
  <c r="AA68" i="4"/>
  <c r="AA69" i="4"/>
  <c r="AA70" i="4"/>
  <c r="AA71" i="4"/>
  <c r="AA72" i="4"/>
  <c r="AA73" i="4"/>
  <c r="AA74" i="4"/>
  <c r="AA75" i="4"/>
  <c r="AA76" i="4"/>
  <c r="AA78" i="4"/>
  <c r="AA79" i="4"/>
  <c r="AA80" i="4"/>
  <c r="AA81" i="4"/>
  <c r="AA82" i="4"/>
  <c r="AA83" i="4"/>
  <c r="AA84" i="4"/>
  <c r="AA85" i="4"/>
  <c r="AA86" i="4"/>
  <c r="AA88" i="4"/>
  <c r="AA89" i="4"/>
  <c r="AA90" i="4"/>
  <c r="AA91" i="4"/>
  <c r="AA92" i="4"/>
  <c r="AA93" i="4"/>
  <c r="AA94" i="4"/>
  <c r="AA95" i="4"/>
  <c r="AA96" i="4"/>
  <c r="AA98" i="4"/>
  <c r="AA99" i="4"/>
  <c r="AA100" i="4"/>
  <c r="AA101" i="4"/>
  <c r="AA102" i="4"/>
  <c r="AA103" i="4"/>
  <c r="AA104" i="4"/>
  <c r="AA105" i="4"/>
  <c r="AA106" i="4"/>
  <c r="AA108" i="4"/>
  <c r="AA109" i="4"/>
  <c r="AA110" i="4"/>
  <c r="AA111" i="4"/>
  <c r="AA112" i="4"/>
  <c r="AA113" i="4"/>
  <c r="AA114" i="4"/>
  <c r="AA115" i="4"/>
  <c r="AA116" i="4"/>
  <c r="AA118" i="4"/>
  <c r="AA119" i="4"/>
  <c r="AA120" i="4"/>
  <c r="AA121" i="4"/>
  <c r="AA122" i="4"/>
  <c r="AA123" i="4"/>
  <c r="AA124" i="4"/>
  <c r="AA125" i="4"/>
  <c r="AA126" i="4"/>
  <c r="AA128" i="4"/>
  <c r="AA129" i="4"/>
  <c r="AA130" i="4"/>
  <c r="AA131" i="4"/>
  <c r="AA132" i="4"/>
  <c r="E35" i="4"/>
  <c r="E132" i="4"/>
  <c r="D132" i="4"/>
  <c r="B132" i="4"/>
  <c r="E131" i="4"/>
  <c r="D131" i="4"/>
  <c r="B131" i="4"/>
  <c r="E130" i="4"/>
  <c r="D130" i="4"/>
  <c r="C130" i="4"/>
  <c r="B130" i="4"/>
  <c r="E129" i="4"/>
  <c r="D129" i="4"/>
  <c r="C129" i="4"/>
  <c r="B129" i="4"/>
  <c r="E128" i="4"/>
  <c r="D128" i="4"/>
  <c r="C128" i="4"/>
  <c r="O129" i="4" s="1"/>
  <c r="T129" i="4" s="1"/>
  <c r="B128" i="4"/>
  <c r="E127" i="4"/>
  <c r="D127" i="4"/>
  <c r="B127" i="4"/>
  <c r="E126" i="4"/>
  <c r="D126" i="4"/>
  <c r="B126" i="4"/>
  <c r="E125" i="4"/>
  <c r="D125" i="4"/>
  <c r="C125" i="4"/>
  <c r="B125" i="4"/>
  <c r="E124" i="4"/>
  <c r="D124" i="4"/>
  <c r="C124" i="4"/>
  <c r="B124" i="4"/>
  <c r="E123" i="4"/>
  <c r="D123" i="4"/>
  <c r="C123" i="4"/>
  <c r="B123" i="4"/>
  <c r="E122" i="4"/>
  <c r="D122" i="4"/>
  <c r="B122" i="4"/>
  <c r="E121" i="4"/>
  <c r="D121" i="4"/>
  <c r="B121" i="4"/>
  <c r="E120" i="4"/>
  <c r="D120" i="4"/>
  <c r="C120" i="4"/>
  <c r="B120" i="4"/>
  <c r="E119" i="4"/>
  <c r="D119" i="4"/>
  <c r="C119" i="4"/>
  <c r="B119" i="4"/>
  <c r="E118" i="4"/>
  <c r="D118" i="4"/>
  <c r="C118" i="4"/>
  <c r="B118" i="4"/>
  <c r="E117" i="4"/>
  <c r="D117" i="4"/>
  <c r="B117" i="4"/>
  <c r="E116" i="4"/>
  <c r="D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B112" i="4"/>
  <c r="E111" i="4"/>
  <c r="D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E107" i="4"/>
  <c r="D107" i="4"/>
  <c r="B107" i="4"/>
  <c r="E106" i="4"/>
  <c r="D106" i="4"/>
  <c r="B106" i="4"/>
  <c r="E105" i="4"/>
  <c r="D105" i="4"/>
  <c r="C105" i="4"/>
  <c r="B105" i="4"/>
  <c r="E104" i="4"/>
  <c r="D104" i="4"/>
  <c r="C104" i="4"/>
  <c r="B104" i="4"/>
  <c r="E103" i="4"/>
  <c r="D103" i="4"/>
  <c r="C103" i="4"/>
  <c r="B103" i="4"/>
  <c r="E102" i="4"/>
  <c r="D102" i="4"/>
  <c r="B102" i="4"/>
  <c r="E101" i="4"/>
  <c r="D101" i="4"/>
  <c r="B101" i="4"/>
  <c r="E100" i="4"/>
  <c r="D100" i="4"/>
  <c r="C100" i="4"/>
  <c r="B100" i="4"/>
  <c r="E99" i="4"/>
  <c r="D99" i="4"/>
  <c r="C99" i="4"/>
  <c r="B99" i="4"/>
  <c r="E98" i="4"/>
  <c r="D98" i="4"/>
  <c r="C98" i="4"/>
  <c r="B98" i="4"/>
  <c r="E97" i="4"/>
  <c r="D97" i="4"/>
  <c r="B97" i="4"/>
  <c r="E96" i="4"/>
  <c r="D96" i="4"/>
  <c r="B96" i="4"/>
  <c r="E95" i="4"/>
  <c r="D95" i="4"/>
  <c r="C95" i="4"/>
  <c r="B95" i="4"/>
  <c r="E94" i="4"/>
  <c r="D94" i="4"/>
  <c r="C94" i="4"/>
  <c r="B94" i="4"/>
  <c r="E93" i="4"/>
  <c r="D93" i="4"/>
  <c r="C93" i="4"/>
  <c r="B93" i="4"/>
  <c r="E92" i="4"/>
  <c r="D92" i="4"/>
  <c r="B92" i="4"/>
  <c r="E91" i="4"/>
  <c r="D91" i="4"/>
  <c r="B91" i="4"/>
  <c r="E90" i="4"/>
  <c r="D90" i="4"/>
  <c r="C90" i="4"/>
  <c r="B90" i="4"/>
  <c r="E89" i="4"/>
  <c r="D89" i="4"/>
  <c r="C89" i="4"/>
  <c r="B89" i="4"/>
  <c r="E88" i="4"/>
  <c r="D88" i="4"/>
  <c r="C88" i="4"/>
  <c r="B88" i="4"/>
  <c r="E87" i="4"/>
  <c r="D87" i="4"/>
  <c r="B87" i="4"/>
  <c r="E86" i="4"/>
  <c r="D86" i="4"/>
  <c r="B86" i="4"/>
  <c r="E85" i="4"/>
  <c r="D85" i="4"/>
  <c r="C85" i="4"/>
  <c r="B85" i="4"/>
  <c r="E84" i="4"/>
  <c r="D84" i="4"/>
  <c r="C84" i="4"/>
  <c r="B84" i="4"/>
  <c r="E83" i="4"/>
  <c r="D83" i="4"/>
  <c r="C83" i="4"/>
  <c r="B83" i="4"/>
  <c r="E82" i="4"/>
  <c r="D82" i="4"/>
  <c r="B82" i="4"/>
  <c r="E81" i="4"/>
  <c r="D81" i="4"/>
  <c r="B81" i="4"/>
  <c r="E80" i="4"/>
  <c r="D80" i="4"/>
  <c r="C80" i="4"/>
  <c r="B80" i="4"/>
  <c r="E79" i="4"/>
  <c r="D79" i="4"/>
  <c r="C79" i="4"/>
  <c r="B79" i="4"/>
  <c r="E78" i="4"/>
  <c r="D78" i="4"/>
  <c r="C78" i="4"/>
  <c r="B78" i="4"/>
  <c r="E77" i="4"/>
  <c r="D77" i="4"/>
  <c r="B77" i="4"/>
  <c r="E76" i="4"/>
  <c r="D76" i="4"/>
  <c r="B76" i="4"/>
  <c r="E75" i="4"/>
  <c r="D75" i="4"/>
  <c r="C75" i="4"/>
  <c r="B75" i="4"/>
  <c r="E74" i="4"/>
  <c r="D74" i="4"/>
  <c r="C74" i="4"/>
  <c r="B74" i="4"/>
  <c r="E73" i="4"/>
  <c r="D73" i="4"/>
  <c r="C73" i="4"/>
  <c r="B73" i="4"/>
  <c r="E72" i="4"/>
  <c r="D72" i="4"/>
  <c r="B72" i="4"/>
  <c r="E71" i="4"/>
  <c r="D71" i="4"/>
  <c r="B71" i="4"/>
  <c r="E70" i="4"/>
  <c r="D70" i="4"/>
  <c r="C70" i="4"/>
  <c r="B70" i="4"/>
  <c r="E69" i="4"/>
  <c r="D69" i="4"/>
  <c r="C69" i="4"/>
  <c r="B69" i="4"/>
  <c r="E68" i="4"/>
  <c r="D68" i="4"/>
  <c r="C68" i="4"/>
  <c r="B68" i="4"/>
  <c r="E67" i="4"/>
  <c r="D67" i="4"/>
  <c r="B67" i="4"/>
  <c r="E66" i="4"/>
  <c r="D66" i="4"/>
  <c r="B66" i="4"/>
  <c r="E65" i="4"/>
  <c r="D65" i="4"/>
  <c r="C65" i="4"/>
  <c r="B65" i="4"/>
  <c r="E64" i="4"/>
  <c r="D64" i="4"/>
  <c r="C64" i="4"/>
  <c r="B64" i="4"/>
  <c r="E63" i="4"/>
  <c r="D63" i="4"/>
  <c r="C63" i="4"/>
  <c r="B63" i="4"/>
  <c r="E62" i="4"/>
  <c r="D62" i="4"/>
  <c r="B62" i="4"/>
  <c r="E61" i="4"/>
  <c r="D61" i="4"/>
  <c r="B61" i="4"/>
  <c r="E60" i="4"/>
  <c r="D60" i="4"/>
  <c r="C60" i="4"/>
  <c r="B60" i="4"/>
  <c r="E59" i="4"/>
  <c r="D59" i="4"/>
  <c r="C59" i="4"/>
  <c r="B59" i="4"/>
  <c r="E58" i="4"/>
  <c r="D58" i="4"/>
  <c r="C58" i="4"/>
  <c r="B58" i="4"/>
  <c r="E57" i="4"/>
  <c r="D57" i="4"/>
  <c r="B57" i="4"/>
  <c r="E56" i="4"/>
  <c r="D56" i="4"/>
  <c r="B56" i="4"/>
  <c r="E55" i="4"/>
  <c r="D55" i="4"/>
  <c r="C55" i="4"/>
  <c r="B55" i="4"/>
  <c r="E54" i="4"/>
  <c r="D54" i="4"/>
  <c r="C54" i="4"/>
  <c r="B54" i="4"/>
  <c r="E53" i="4"/>
  <c r="D53" i="4"/>
  <c r="C53" i="4"/>
  <c r="B53" i="4"/>
  <c r="E52" i="4"/>
  <c r="D52" i="4"/>
  <c r="B52" i="4"/>
  <c r="E51" i="4"/>
  <c r="D51" i="4"/>
  <c r="B51" i="4"/>
  <c r="E50" i="4"/>
  <c r="D50" i="4"/>
  <c r="C50" i="4"/>
  <c r="B50" i="4"/>
  <c r="E49" i="4"/>
  <c r="D49" i="4"/>
  <c r="C49" i="4"/>
  <c r="B49" i="4"/>
  <c r="E48" i="4"/>
  <c r="D48" i="4"/>
  <c r="C48" i="4"/>
  <c r="B48" i="4"/>
  <c r="E47" i="4"/>
  <c r="D47" i="4"/>
  <c r="B47" i="4"/>
  <c r="E46" i="4"/>
  <c r="D46" i="4"/>
  <c r="B46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B42" i="4"/>
  <c r="E41" i="4"/>
  <c r="D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B37" i="4"/>
  <c r="E36" i="4"/>
  <c r="D36" i="4"/>
  <c r="B36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B32" i="4"/>
  <c r="E31" i="4"/>
  <c r="D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B27" i="4"/>
  <c r="E26" i="4"/>
  <c r="D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B22" i="4"/>
  <c r="E21" i="4"/>
  <c r="D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B42" i="1"/>
  <c r="B27" i="1"/>
  <c r="B12" i="1"/>
  <c r="E9" i="4"/>
  <c r="E10" i="4"/>
  <c r="E11" i="4"/>
  <c r="E12" i="4"/>
  <c r="E8" i="4"/>
  <c r="AA16" i="4"/>
  <c r="AA15" i="4"/>
  <c r="AA14" i="4"/>
  <c r="AA13" i="4"/>
  <c r="AB13" i="4" l="1"/>
  <c r="AB128" i="4"/>
  <c r="AB83" i="4"/>
  <c r="AB48" i="4"/>
  <c r="AB53" i="4"/>
  <c r="AB123" i="4"/>
  <c r="AB38" i="4"/>
  <c r="AB108" i="4"/>
  <c r="AB63" i="4"/>
  <c r="AB28" i="4"/>
  <c r="AB98" i="4"/>
  <c r="AB18" i="4"/>
  <c r="AB73" i="4"/>
  <c r="AB88" i="4"/>
  <c r="AB43" i="4"/>
  <c r="AB113" i="4"/>
  <c r="AB78" i="4"/>
  <c r="AB33" i="4"/>
  <c r="AB118" i="4"/>
  <c r="AB103" i="4"/>
  <c r="AB93" i="4"/>
  <c r="AB68" i="4"/>
  <c r="AB23" i="4"/>
  <c r="AB58" i="4"/>
  <c r="AA9" i="4"/>
  <c r="AA10" i="4"/>
  <c r="AA11" i="4"/>
  <c r="AA12" i="4"/>
  <c r="AA8" i="4"/>
  <c r="AB8" i="4" l="1"/>
  <c r="B3" i="1"/>
  <c r="B4" i="1"/>
  <c r="D13" i="4"/>
  <c r="E13" i="4"/>
  <c r="D14" i="4"/>
  <c r="E14" i="4"/>
  <c r="D15" i="4"/>
  <c r="E15" i="4"/>
  <c r="D16" i="4"/>
  <c r="E16" i="4"/>
  <c r="D17" i="4"/>
  <c r="E17" i="4"/>
  <c r="D12" i="4"/>
  <c r="D11" i="4"/>
  <c r="D10" i="4"/>
  <c r="D9" i="4"/>
  <c r="D8" i="4"/>
  <c r="C15" i="4"/>
  <c r="C14" i="4"/>
  <c r="C13" i="4"/>
  <c r="C10" i="4"/>
  <c r="C9" i="4"/>
  <c r="C8" i="4"/>
  <c r="O9" i="4" s="1"/>
  <c r="T9" i="4" s="1"/>
  <c r="B17" i="4"/>
  <c r="B16" i="4"/>
  <c r="B15" i="4"/>
  <c r="B14" i="4"/>
  <c r="B13" i="4"/>
  <c r="B12" i="4"/>
  <c r="B11" i="4"/>
  <c r="B10" i="4"/>
  <c r="B9" i="4"/>
  <c r="B8" i="4"/>
  <c r="B61" i="1"/>
  <c r="B58" i="1"/>
  <c r="B59" i="1"/>
  <c r="B60" i="1"/>
  <c r="B57" i="1"/>
  <c r="O22" i="1" l="1"/>
  <c r="O7" i="1"/>
  <c r="O37" i="1"/>
  <c r="C12" i="1"/>
  <c r="E15" i="1" s="1" a="1"/>
  <c r="E15" i="1" s="1"/>
  <c r="C61" i="1"/>
  <c r="I61" i="1" s="1"/>
  <c r="AA49" i="1"/>
  <c r="S22" i="1"/>
  <c r="X37" i="1"/>
  <c r="S37" i="1"/>
  <c r="G22" i="1"/>
  <c r="AA19" i="1"/>
  <c r="X52" i="1"/>
  <c r="AA20" i="1"/>
  <c r="AA50" i="1"/>
  <c r="X22" i="1"/>
  <c r="S52" i="1"/>
  <c r="G37" i="1"/>
  <c r="G52" i="1"/>
  <c r="AA34" i="1"/>
  <c r="O52" i="1"/>
  <c r="AA35" i="1"/>
  <c r="C42" i="1"/>
  <c r="E45" i="1" s="1" a="1"/>
  <c r="E45" i="1" s="1"/>
  <c r="C27" i="1"/>
  <c r="E30" i="1" s="1" a="1"/>
  <c r="E30" i="1" s="1"/>
  <c r="G7" i="1"/>
  <c r="R5" i="1" s="1"/>
  <c r="C58" i="1"/>
  <c r="I58" i="1" s="1"/>
  <c r="C57" i="1"/>
  <c r="I57" i="1" s="1"/>
  <c r="C59" i="1"/>
  <c r="I59" i="1" s="1"/>
  <c r="C60" i="1"/>
  <c r="I60" i="1" s="1"/>
  <c r="AA5" i="1"/>
  <c r="S7" i="1"/>
  <c r="AA4" i="1"/>
  <c r="X7" i="1"/>
  <c r="I62" i="1" l="1"/>
  <c r="R20" i="1"/>
  <c r="J20" i="1"/>
  <c r="R19" i="1"/>
  <c r="J19" i="1"/>
  <c r="R49" i="1"/>
  <c r="J49" i="1"/>
  <c r="J50" i="1"/>
  <c r="R50" i="1"/>
  <c r="R35" i="1"/>
  <c r="J34" i="1"/>
  <c r="R34" i="1"/>
  <c r="J35" i="1"/>
  <c r="R4" i="1"/>
  <c r="J5" i="1"/>
  <c r="J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<sst xmlns="http://schemas.openxmlformats.org/spreadsheetml/2006/main" count="305" uniqueCount="132">
  <si>
    <t>Ordem de passagem</t>
  </si>
  <si>
    <t>Factor de Avaliação</t>
  </si>
  <si>
    <t>Bom</t>
  </si>
  <si>
    <t>Fraco</t>
  </si>
  <si>
    <t>Amplitude do Salto</t>
  </si>
  <si>
    <t>Extensão dos pés</t>
  </si>
  <si>
    <t>Definição de ângulos</t>
  </si>
  <si>
    <t>carpa pernas afastadas</t>
  </si>
  <si>
    <t>1/2 pirueta</t>
  </si>
  <si>
    <t>mortal à frente engrupado</t>
  </si>
  <si>
    <t>1 pirueta</t>
  </si>
  <si>
    <t>mortal à frente encarpado</t>
  </si>
  <si>
    <t>barani engrupado</t>
  </si>
  <si>
    <t>1º Salto</t>
  </si>
  <si>
    <t>2º Salto</t>
  </si>
  <si>
    <t>3º Salto</t>
  </si>
  <si>
    <t>rondada</t>
  </si>
  <si>
    <t>roda</t>
  </si>
  <si>
    <t>roda sem mãos</t>
  </si>
  <si>
    <t>tempo</t>
  </si>
  <si>
    <t>mortal atrás com 1 pirueta</t>
  </si>
  <si>
    <t>mortal atrás empranchado</t>
  </si>
  <si>
    <t xml:space="preserve">Alinha. segmentos </t>
  </si>
  <si>
    <t>Nome do ginasta</t>
  </si>
  <si>
    <t>MINITRAMPOLIM</t>
  </si>
  <si>
    <t>salto de mãos</t>
  </si>
  <si>
    <t>Instruções</t>
  </si>
  <si>
    <t>Tapete</t>
  </si>
  <si>
    <t>AFI</t>
  </si>
  <si>
    <t>DEDUÇÕES</t>
  </si>
  <si>
    <t>TAPETE</t>
  </si>
  <si>
    <t>Suf.</t>
  </si>
  <si>
    <t>Insuf.</t>
  </si>
  <si>
    <t>PCT</t>
  </si>
  <si>
    <t>Mini</t>
  </si>
  <si>
    <t>Dif.</t>
  </si>
  <si>
    <t>Prova</t>
  </si>
  <si>
    <t>Género</t>
  </si>
  <si>
    <t>Falta Preencher</t>
  </si>
  <si>
    <t>Nota
CP</t>
  </si>
  <si>
    <t>Nota
EXE 1</t>
  </si>
  <si>
    <t>Nota
EXE 2</t>
  </si>
  <si>
    <t>Nota
EXE 3</t>
  </si>
  <si>
    <t>rolamento à retaguarda</t>
  </si>
  <si>
    <t>Carpa pernas afastadas</t>
  </si>
  <si>
    <t>Nota
EXE 4</t>
  </si>
  <si>
    <t>Nota
EXE 5</t>
  </si>
  <si>
    <t>Escola</t>
  </si>
  <si>
    <t>Grupo</t>
  </si>
  <si>
    <t>CLDE/DSR</t>
  </si>
  <si>
    <t>Posição Engrupada</t>
  </si>
  <si>
    <t>Carpa pernas juntas</t>
  </si>
  <si>
    <t>1 ½ pirueta</t>
  </si>
  <si>
    <t>Mortal à frente engrupado</t>
  </si>
  <si>
    <t>Mortal à frente encarpado</t>
  </si>
  <si>
    <t>Barani engrupado</t>
  </si>
  <si>
    <t xml:space="preserve">Barani encarpado </t>
  </si>
  <si>
    <t>Barani empranchado</t>
  </si>
  <si>
    <t>Rudy (Mortal à frente com 1 ½ pirueta)</t>
  </si>
  <si>
    <t>Barani out engrupado</t>
  </si>
  <si>
    <t>salto de mãos - receção pernas destacadas*</t>
  </si>
  <si>
    <t>flic-flac à retaguarda</t>
  </si>
  <si>
    <t>Mortal atrás engruado</t>
  </si>
  <si>
    <t>Mortal atrás encarpado</t>
  </si>
  <si>
    <t>ordem de passagem</t>
  </si>
  <si>
    <t>mini2</t>
  </si>
  <si>
    <t>mini3</t>
  </si>
  <si>
    <t>Feminino</t>
  </si>
  <si>
    <t>Masculino</t>
  </si>
  <si>
    <t>Carta de competição - Ginástica de Trampolins</t>
  </si>
  <si>
    <t>Data</t>
  </si>
  <si>
    <t>Nível</t>
  </si>
  <si>
    <t>M. B.</t>
  </si>
  <si>
    <t>Saltar de meias</t>
  </si>
  <si>
    <t>Assitência verbal</t>
  </si>
  <si>
    <t>inicio tardio do elemento</t>
  </si>
  <si>
    <t>DED.</t>
  </si>
  <si>
    <t xml:space="preserve">Abandono do grupo </t>
  </si>
  <si>
    <t>Uso de joias ou relógios</t>
  </si>
  <si>
    <t xml:space="preserve">  José Emanuel Rocha -2011-2020</t>
  </si>
  <si>
    <t>Carta de competição nº</t>
  </si>
  <si>
    <t>CLDE</t>
  </si>
  <si>
    <t>M</t>
  </si>
  <si>
    <t>Porto</t>
  </si>
  <si>
    <t>T</t>
  </si>
  <si>
    <t>Rítmo de Execução</t>
  </si>
  <si>
    <t>Série</t>
  </si>
  <si>
    <t>salto de mãos - receção pernas destacadas</t>
  </si>
  <si>
    <t>rolam. engrupado à frente</t>
  </si>
  <si>
    <t>rolam. engrupado à frente pernas destacadas</t>
  </si>
  <si>
    <t>Comport. antidesportivo</t>
  </si>
  <si>
    <t>Nível elementar</t>
  </si>
  <si>
    <t>Finalizar fora do tapete</t>
  </si>
  <si>
    <t>Inicio tardio do elemento</t>
  </si>
  <si>
    <t>AFI - paragem 1"</t>
  </si>
  <si>
    <t>AFI - paragem &lt;1"</t>
  </si>
  <si>
    <t>Realização de ajustes</t>
  </si>
  <si>
    <t>Dificuldade proposta da série</t>
  </si>
  <si>
    <t>Dificuldade</t>
  </si>
  <si>
    <t>Notas do Painel</t>
  </si>
  <si>
    <t>Preenchimento das cartas de competição - Ginástica de Trampolins</t>
  </si>
  <si>
    <t>Dif</t>
  </si>
  <si>
    <t>CC nº</t>
  </si>
  <si>
    <t>Mini-trampolim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</si>
  <si>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</si>
  <si>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</si>
  <si>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</si>
  <si>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</si>
  <si>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</si>
  <si>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</si>
  <si>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</si>
  <si>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</si>
  <si>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</si>
  <si>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</si>
  <si>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Entre Douro e Vouga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</si>
  <si>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</si>
  <si>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</si>
  <si>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</si>
  <si>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</si>
  <si>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</si>
  <si>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</si>
  <si>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</si>
  <si>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</si>
  <si>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</si>
  <si>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Viana do Castelo</t>
  </si>
  <si>
    <t>Vila Real e Douro</t>
  </si>
  <si>
    <t>Viseu</t>
  </si>
  <si>
    <t>Preenchimento das cartas</t>
  </si>
  <si>
    <r>
      <rPr>
        <b/>
        <u/>
        <sz val="28"/>
        <color theme="0"/>
        <rFont val="Calibri"/>
        <family val="2"/>
        <scheme val="minor"/>
      </rPr>
      <t>Instruções</t>
    </r>
    <r>
      <rPr>
        <sz val="24"/>
        <color theme="0"/>
        <rFont val="Calibri"/>
        <family val="2"/>
        <scheme val="minor"/>
      </rPr>
      <t xml:space="preserve">
Imprimir uma folha por cada aluno em prova</t>
    </r>
  </si>
  <si>
    <t>1 - Preencher o cabeçalho da ficha;
2 - Para cada aluno / CC, colocar o grupo, ordem de passagem, nome do ginasta, género e tipo de prova.
3 - Consoante o tipo de prova, preencher os elementos que o aluno vai apresentar no mini trampolim e no tapete.
4 - O salto obrigatório no mini trampolim e a dificuldade são automáticos</t>
  </si>
  <si>
    <t>Cartas de 
competição</t>
  </si>
  <si>
    <t xml:space="preserve">  José Emanuel Rocha -2011-2021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</si>
</sst>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sz val="14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indexed="8"/>
      <name val="Calibri"/>
      <family val="2"/>
      <scheme val="minor"/>
    </font>
    <font>
      <sz val="17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name val="Calibri"/>
      <family val="2"/>
      <scheme val="minor"/>
    </font>
    <font>
      <sz val="16"/>
      <name val="Calibri"/>
      <family val="2"/>
      <scheme val="minor"/>
    </font>
    <font>
      <b/>
      <sz val="44"/>
      <name val="Calibri"/>
      <family val="2"/>
      <scheme val="minor"/>
    </font>
    <font>
      <b/>
      <sz val="4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7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3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32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i/>
      <sz val="16"/>
      <color theme="6" tint="-0.499984740745262"/>
      <name val="Calibri"/>
      <family val="2"/>
      <scheme val="minor"/>
    </font>
    <font>
      <b/>
      <i/>
      <sz val="20"/>
      <color theme="6" tint="-0.499984740745262"/>
      <name val="Calibri"/>
      <family val="2"/>
      <scheme val="minor"/>
    </font>
    <font>
      <b/>
      <sz val="35"/>
      <color theme="4" tint="-0.499984740745262"/>
      <name val="Calibri"/>
      <family val="2"/>
      <scheme val="minor"/>
    </font>
    <font>
      <b/>
      <i/>
      <sz val="35"/>
      <color theme="6" tint="-0.499984740745262"/>
      <name val="Calibri"/>
      <family val="2"/>
      <scheme val="minor"/>
    </font>
    <font>
      <sz val="26"/>
      <color theme="4" tint="-0.499984740745262"/>
      <name val="Calibri"/>
      <family val="2"/>
      <scheme val="minor"/>
    </font>
    <font>
      <i/>
      <sz val="26"/>
      <color theme="6" tint="-0.499984740745262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i/>
      <sz val="18"/>
      <color theme="6" tint="-0.499984740745262"/>
      <name val="Calibri"/>
      <family val="2"/>
      <scheme val="minor"/>
    </font>
    <font>
      <sz val="20"/>
      <name val="Wingdings 2"/>
      <family val="1"/>
      <charset val="2"/>
    </font>
    <font>
      <u/>
      <sz val="11"/>
      <color theme="10"/>
      <name val="Calibri"/>
      <family val="2"/>
      <scheme val="minor"/>
    </font>
    <font>
      <b/>
      <u/>
      <sz val="28"/>
      <color theme="0"/>
      <name val="Calibri"/>
      <family val="2"/>
      <scheme val="minor"/>
    </font>
    <font>
      <b/>
      <sz val="100"/>
      <color theme="0"/>
      <name val="Calibri"/>
      <family val="2"/>
      <scheme val="minor"/>
    </font>
    <font>
      <b/>
      <sz val="3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7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DotDot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 style="thin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thin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Dot">
        <color indexed="64"/>
      </top>
      <bottom style="medium">
        <color indexed="64"/>
      </bottom>
      <diagonal/>
    </border>
    <border>
      <left/>
      <right style="thin">
        <color indexed="64"/>
      </right>
      <top style="dashDotDot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7" fillId="0" borderId="0" applyNumberFormat="0" applyFill="0" applyBorder="0" applyAlignment="0" applyProtection="0"/>
  </cellStyleXfs>
  <cellXfs count="3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8" fillId="0" borderId="0" xfId="1" applyFont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5" fillId="0" borderId="0" xfId="1" applyFont="1" applyBorder="1" applyAlignment="1" applyProtection="1">
      <alignment vertical="center"/>
      <protection hidden="1"/>
    </xf>
    <xf numFmtId="0" fontId="18" fillId="0" borderId="0" xfId="1" applyFont="1" applyBorder="1" applyAlignment="1" applyProtection="1">
      <alignment vertical="center" wrapText="1"/>
      <protection hidden="1"/>
    </xf>
    <xf numFmtId="0" fontId="25" fillId="0" borderId="4" xfId="1" applyFont="1" applyBorder="1" applyAlignment="1" applyProtection="1">
      <alignment vertical="top"/>
      <protection hidden="1"/>
    </xf>
    <xf numFmtId="0" fontId="25" fillId="0" borderId="0" xfId="1" applyFont="1" applyAlignment="1" applyProtection="1">
      <alignment vertical="center"/>
      <protection hidden="1"/>
    </xf>
    <xf numFmtId="0" fontId="18" fillId="6" borderId="21" xfId="1" applyFont="1" applyFill="1" applyBorder="1" applyAlignment="1" applyProtection="1">
      <alignment horizontal="right" vertical="center"/>
      <protection hidden="1"/>
    </xf>
    <xf numFmtId="0" fontId="18" fillId="6" borderId="24" xfId="1" applyFont="1" applyFill="1" applyBorder="1" applyAlignment="1" applyProtection="1">
      <alignment horizontal="right" vertical="center"/>
      <protection hidden="1"/>
    </xf>
    <xf numFmtId="0" fontId="17" fillId="0" borderId="0" xfId="1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center" vertical="center" textRotation="90" wrapText="1"/>
      <protection hidden="1"/>
    </xf>
    <xf numFmtId="0" fontId="26" fillId="0" borderId="36" xfId="0" applyFont="1" applyBorder="1" applyAlignment="1" applyProtection="1">
      <alignment vertical="center"/>
      <protection hidden="1"/>
    </xf>
    <xf numFmtId="0" fontId="26" fillId="0" borderId="31" xfId="0" applyFont="1" applyBorder="1" applyAlignment="1" applyProtection="1">
      <alignment vertical="center"/>
      <protection hidden="1"/>
    </xf>
    <xf numFmtId="0" fontId="26" fillId="0" borderId="37" xfId="0" applyFont="1" applyBorder="1" applyAlignment="1" applyProtection="1">
      <alignment vertical="center"/>
      <protection hidden="1"/>
    </xf>
    <xf numFmtId="0" fontId="9" fillId="0" borderId="33" xfId="0" applyFont="1" applyBorder="1" applyAlignment="1" applyProtection="1">
      <alignment vertical="center"/>
      <protection hidden="1"/>
    </xf>
    <xf numFmtId="0" fontId="9" fillId="0" borderId="25" xfId="0" applyFont="1" applyBorder="1" applyAlignment="1" applyProtection="1">
      <alignment vertical="center"/>
      <protection hidden="1"/>
    </xf>
    <xf numFmtId="0" fontId="9" fillId="0" borderId="38" xfId="0" applyFont="1" applyBorder="1" applyAlignment="1" applyProtection="1">
      <alignment vertical="center"/>
      <protection hidden="1"/>
    </xf>
    <xf numFmtId="0" fontId="26" fillId="0" borderId="34" xfId="0" applyFont="1" applyBorder="1" applyAlignment="1" applyProtection="1">
      <alignment vertical="center"/>
      <protection hidden="1"/>
    </xf>
    <xf numFmtId="0" fontId="26" fillId="0" borderId="22" xfId="0" applyFont="1" applyBorder="1" applyAlignment="1" applyProtection="1">
      <alignment vertical="center"/>
      <protection hidden="1"/>
    </xf>
    <xf numFmtId="0" fontId="26" fillId="0" borderId="3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35" xfId="0" applyFont="1" applyFill="1" applyBorder="1" applyAlignment="1" applyProtection="1">
      <alignment vertical="center"/>
      <protection hidden="1"/>
    </xf>
    <xf numFmtId="0" fontId="9" fillId="0" borderId="37" xfId="0" applyFont="1" applyFill="1" applyBorder="1" applyAlignment="1" applyProtection="1">
      <alignment vertical="center"/>
      <protection hidden="1"/>
    </xf>
    <xf numFmtId="0" fontId="9" fillId="0" borderId="38" xfId="0" applyFont="1" applyFill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9" fillId="4" borderId="0" xfId="0" applyFont="1" applyFill="1" applyBorder="1" applyAlignment="1" applyProtection="1">
      <alignment vertical="center" shrinkToFi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21" fillId="6" borderId="30" xfId="1" applyFont="1" applyFill="1" applyBorder="1" applyAlignment="1" applyProtection="1">
      <alignment vertical="center"/>
      <protection hidden="1"/>
    </xf>
    <xf numFmtId="0" fontId="24" fillId="0" borderId="48" xfId="0" applyFont="1" applyBorder="1" applyAlignment="1" applyProtection="1">
      <alignment horizontal="center" vertical="center" wrapText="1"/>
      <protection hidden="1"/>
    </xf>
    <xf numFmtId="0" fontId="9" fillId="4" borderId="48" xfId="0" applyFont="1" applyFill="1" applyBorder="1" applyAlignment="1" applyProtection="1">
      <alignment vertical="center" shrinkToFit="1"/>
      <protection hidden="1"/>
    </xf>
    <xf numFmtId="0" fontId="9" fillId="0" borderId="48" xfId="0" applyFont="1" applyBorder="1" applyAlignment="1" applyProtection="1">
      <alignment vertical="center"/>
      <protection hidden="1"/>
    </xf>
    <xf numFmtId="0" fontId="0" fillId="0" borderId="48" xfId="0" applyFont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27" fillId="0" borderId="48" xfId="0" applyFont="1" applyFill="1" applyBorder="1" applyAlignment="1" applyProtection="1">
      <alignment vertical="center" wrapText="1"/>
      <protection hidden="1"/>
    </xf>
    <xf numFmtId="0" fontId="9" fillId="0" borderId="48" xfId="0" applyFont="1" applyFill="1" applyBorder="1" applyAlignment="1" applyProtection="1">
      <alignment vertical="center"/>
      <protection hidden="1"/>
    </xf>
    <xf numFmtId="0" fontId="32" fillId="0" borderId="0" xfId="1" applyFont="1" applyAlignment="1" applyProtection="1">
      <alignment vertical="center"/>
      <protection hidden="1"/>
    </xf>
    <xf numFmtId="0" fontId="32" fillId="0" borderId="0" xfId="1" applyFont="1" applyBorder="1" applyAlignment="1" applyProtection="1">
      <alignment vertical="center"/>
      <protection hidden="1"/>
    </xf>
    <xf numFmtId="0" fontId="5" fillId="0" borderId="0" xfId="1" applyFont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6" fillId="0" borderId="45" xfId="0" applyFont="1" applyBorder="1" applyAlignment="1" applyProtection="1">
      <alignment vertical="center"/>
      <protection hidden="1"/>
    </xf>
    <xf numFmtId="0" fontId="9" fillId="0" borderId="46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 shrinkToFit="1"/>
      <protection hidden="1"/>
    </xf>
    <xf numFmtId="0" fontId="26" fillId="0" borderId="60" xfId="0" applyFont="1" applyBorder="1" applyAlignment="1" applyProtection="1">
      <alignment vertical="center"/>
      <protection hidden="1"/>
    </xf>
    <xf numFmtId="0" fontId="26" fillId="0" borderId="61" xfId="0" applyFont="1" applyBorder="1" applyAlignment="1" applyProtection="1">
      <alignment vertical="center"/>
      <protection hidden="1"/>
    </xf>
    <xf numFmtId="0" fontId="26" fillId="0" borderId="62" xfId="0" applyFont="1" applyBorder="1" applyAlignment="1" applyProtection="1">
      <alignment vertical="center"/>
      <protection hidden="1"/>
    </xf>
    <xf numFmtId="0" fontId="12" fillId="2" borderId="17" xfId="0" applyFont="1" applyFill="1" applyBorder="1" applyAlignment="1" applyProtection="1">
      <alignment horizontal="center" vertical="center"/>
      <protection hidden="1"/>
    </xf>
    <xf numFmtId="164" fontId="12" fillId="2" borderId="18" xfId="0" applyNumberFormat="1" applyFont="1" applyFill="1" applyBorder="1" applyAlignment="1" applyProtection="1">
      <alignment horizontal="center" vertical="center"/>
      <protection hidden="1"/>
    </xf>
    <xf numFmtId="2" fontId="12" fillId="2" borderId="18" xfId="0" applyNumberFormat="1" applyFont="1" applyFill="1" applyBorder="1" applyAlignment="1" applyProtection="1">
      <alignment horizontal="center" vertical="center"/>
      <protection hidden="1"/>
    </xf>
    <xf numFmtId="0" fontId="26" fillId="0" borderId="64" xfId="0" applyFont="1" applyBorder="1" applyAlignment="1" applyProtection="1">
      <alignment vertical="center"/>
      <protection hidden="1"/>
    </xf>
    <xf numFmtId="2" fontId="39" fillId="0" borderId="22" xfId="0" applyNumberFormat="1" applyFont="1" applyFill="1" applyBorder="1" applyAlignment="1" applyProtection="1">
      <alignment horizontal="center" vertical="center"/>
      <protection hidden="1"/>
    </xf>
    <xf numFmtId="2" fontId="39" fillId="0" borderId="31" xfId="0" applyNumberFormat="1" applyFont="1" applyFill="1" applyBorder="1" applyAlignment="1" applyProtection="1">
      <alignment horizontal="center" vertical="center"/>
      <protection hidden="1"/>
    </xf>
    <xf numFmtId="2" fontId="39" fillId="0" borderId="25" xfId="0" applyNumberFormat="1" applyFont="1" applyFill="1" applyBorder="1" applyAlignment="1" applyProtection="1">
      <alignment horizontal="center" vertical="center"/>
      <protection hidden="1"/>
    </xf>
    <xf numFmtId="164" fontId="13" fillId="0" borderId="62" xfId="0" applyNumberFormat="1" applyFont="1" applyFill="1" applyBorder="1" applyAlignment="1" applyProtection="1">
      <alignment horizontal="center" vertical="center"/>
      <protection hidden="1"/>
    </xf>
    <xf numFmtId="164" fontId="22" fillId="8" borderId="5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32" xfId="1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5" fillId="0" borderId="0" xfId="1" applyFont="1" applyAlignment="1" applyProtection="1">
      <alignment vertical="center" shrinkToFit="1"/>
      <protection hidden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shrinkToFit="1"/>
    </xf>
    <xf numFmtId="0" fontId="56" fillId="0" borderId="0" xfId="1" applyFont="1" applyAlignment="1" applyProtection="1">
      <alignment vertical="center"/>
      <protection hidden="1"/>
    </xf>
    <xf numFmtId="164" fontId="45" fillId="0" borderId="65" xfId="0" applyNumberFormat="1" applyFont="1" applyFill="1" applyBorder="1" applyAlignment="1" applyProtection="1">
      <alignment horizontal="center" vertical="center" shrinkToFit="1"/>
    </xf>
    <xf numFmtId="164" fontId="45" fillId="0" borderId="69" xfId="0" applyNumberFormat="1" applyFont="1" applyFill="1" applyBorder="1" applyAlignment="1" applyProtection="1">
      <alignment horizontal="center" vertical="center"/>
    </xf>
    <xf numFmtId="164" fontId="45" fillId="0" borderId="65" xfId="0" applyNumberFormat="1" applyFont="1" applyFill="1" applyBorder="1" applyAlignment="1" applyProtection="1">
      <alignment horizontal="center" vertical="center"/>
    </xf>
    <xf numFmtId="164" fontId="45" fillId="0" borderId="73" xfId="0" applyNumberFormat="1" applyFont="1" applyFill="1" applyBorder="1" applyAlignment="1" applyProtection="1">
      <alignment horizontal="center" vertical="center"/>
    </xf>
    <xf numFmtId="164" fontId="48" fillId="9" borderId="69" xfId="0" applyNumberFormat="1" applyFont="1" applyFill="1" applyBorder="1" applyAlignment="1" applyProtection="1">
      <alignment horizontal="center" vertical="center"/>
    </xf>
    <xf numFmtId="164" fontId="48" fillId="9" borderId="65" xfId="0" applyNumberFormat="1" applyFont="1" applyFill="1" applyBorder="1" applyAlignment="1" applyProtection="1">
      <alignment horizontal="center" vertical="center"/>
    </xf>
    <xf numFmtId="164" fontId="48" fillId="9" borderId="7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vertical="center"/>
      <protection hidden="1"/>
    </xf>
    <xf numFmtId="0" fontId="6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1" fillId="0" borderId="19" xfId="0" applyFont="1" applyFill="1" applyBorder="1" applyAlignment="1" applyProtection="1">
      <alignment vertical="center"/>
      <protection hidden="1"/>
    </xf>
    <xf numFmtId="0" fontId="31" fillId="0" borderId="16" xfId="0" applyFont="1" applyFill="1" applyBorder="1" applyAlignment="1" applyProtection="1">
      <alignment vertical="center"/>
      <protection hidden="1"/>
    </xf>
    <xf numFmtId="0" fontId="31" fillId="0" borderId="20" xfId="0" applyFont="1" applyFill="1" applyBorder="1" applyAlignment="1" applyProtection="1">
      <alignment vertical="center"/>
      <protection hidden="1"/>
    </xf>
    <xf numFmtId="164" fontId="45" fillId="0" borderId="65" xfId="0" applyNumberFormat="1" applyFont="1" applyFill="1" applyBorder="1" applyAlignment="1" applyProtection="1">
      <alignment horizontal="center" vertical="center" shrinkToFit="1"/>
      <protection hidden="1"/>
    </xf>
    <xf numFmtId="0" fontId="12" fillId="2" borderId="17" xfId="0" applyFont="1" applyFill="1" applyBorder="1" applyAlignment="1" applyProtection="1">
      <alignment horizontal="center" vertical="center" wrapText="1"/>
      <protection hidden="1"/>
    </xf>
    <xf numFmtId="0" fontId="12" fillId="2" borderId="18" xfId="0" applyFont="1" applyFill="1" applyBorder="1" applyAlignment="1" applyProtection="1">
      <alignment horizontal="center" vertical="center" wrapText="1"/>
      <protection hidden="1"/>
    </xf>
    <xf numFmtId="0" fontId="26" fillId="4" borderId="27" xfId="0" applyFont="1" applyFill="1" applyBorder="1" applyAlignment="1" applyProtection="1">
      <alignment vertical="center"/>
      <protection hidden="1"/>
    </xf>
    <xf numFmtId="0" fontId="26" fillId="4" borderId="39" xfId="0" applyFont="1" applyFill="1" applyBorder="1" applyAlignment="1" applyProtection="1">
      <alignment vertical="center"/>
      <protection hidden="1"/>
    </xf>
    <xf numFmtId="0" fontId="26" fillId="4" borderId="40" xfId="0" applyFont="1" applyFill="1" applyBorder="1" applyAlignment="1" applyProtection="1">
      <alignment vertical="center"/>
      <protection hidden="1"/>
    </xf>
    <xf numFmtId="0" fontId="26" fillId="4" borderId="41" xfId="0" applyFont="1" applyFill="1" applyBorder="1" applyAlignment="1" applyProtection="1">
      <alignment vertical="center"/>
      <protection hidden="1"/>
    </xf>
    <xf numFmtId="0" fontId="26" fillId="4" borderId="40" xfId="0" applyFont="1" applyFill="1" applyBorder="1" applyAlignment="1" applyProtection="1">
      <alignment vertical="center" wrapText="1"/>
      <protection hidden="1"/>
    </xf>
    <xf numFmtId="0" fontId="26" fillId="4" borderId="41" xfId="0" applyFont="1" applyFill="1" applyBorder="1" applyAlignment="1" applyProtection="1">
      <alignment vertical="center" wrapText="1"/>
      <protection hidden="1"/>
    </xf>
    <xf numFmtId="0" fontId="9" fillId="4" borderId="28" xfId="0" applyFont="1" applyFill="1" applyBorder="1" applyAlignment="1" applyProtection="1">
      <alignment vertical="center" shrinkToFit="1"/>
      <protection hidden="1"/>
    </xf>
    <xf numFmtId="0" fontId="9" fillId="4" borderId="42" xfId="0" applyFont="1" applyFill="1" applyBorder="1" applyAlignment="1" applyProtection="1">
      <alignment vertical="center" shrinkToFi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164" fontId="16" fillId="0" borderId="11" xfId="0" applyNumberFormat="1" applyFont="1" applyBorder="1" applyAlignment="1" applyProtection="1">
      <alignment horizontal="center" vertical="center"/>
      <protection hidden="1"/>
    </xf>
    <xf numFmtId="164" fontId="16" fillId="0" borderId="12" xfId="0" applyNumberFormat="1" applyFont="1" applyBorder="1" applyAlignment="1" applyProtection="1">
      <alignment horizontal="center" vertical="center"/>
      <protection hidden="1"/>
    </xf>
    <xf numFmtId="0" fontId="38" fillId="0" borderId="36" xfId="0" applyFont="1" applyFill="1" applyBorder="1" applyAlignment="1" applyProtection="1">
      <alignment vertical="center" wrapText="1"/>
      <protection hidden="1"/>
    </xf>
    <xf numFmtId="0" fontId="38" fillId="0" borderId="31" xfId="0" applyFont="1" applyFill="1" applyBorder="1" applyAlignment="1" applyProtection="1">
      <alignment vertical="center" wrapText="1"/>
      <protection hidden="1"/>
    </xf>
    <xf numFmtId="0" fontId="38" fillId="0" borderId="33" xfId="0" applyFont="1" applyFill="1" applyBorder="1" applyAlignment="1" applyProtection="1">
      <alignment vertical="center" wrapText="1"/>
      <protection hidden="1"/>
    </xf>
    <xf numFmtId="0" fontId="38" fillId="0" borderId="25" xfId="0" applyFont="1" applyFill="1" applyBorder="1" applyAlignment="1" applyProtection="1">
      <alignment vertical="center" wrapText="1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0" fillId="0" borderId="11" xfId="0" applyFont="1" applyFill="1" applyBorder="1" applyAlignment="1" applyProtection="1">
      <alignment horizontal="center" vertical="center"/>
      <protection hidden="1"/>
    </xf>
    <xf numFmtId="0" fontId="0" fillId="0" borderId="12" xfId="0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28" fillId="7" borderId="3" xfId="0" applyFont="1" applyFill="1" applyBorder="1" applyAlignment="1" applyProtection="1">
      <alignment horizontal="center" vertical="center"/>
      <protection hidden="1"/>
    </xf>
    <xf numFmtId="0" fontId="28" fillId="7" borderId="8" xfId="0" applyFont="1" applyFill="1" applyBorder="1" applyAlignment="1" applyProtection="1">
      <alignment horizontal="center" vertical="center"/>
      <protection hidden="1"/>
    </xf>
    <xf numFmtId="0" fontId="28" fillId="7" borderId="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 textRotation="90" wrapText="1"/>
      <protection hidden="1"/>
    </xf>
    <xf numFmtId="0" fontId="18" fillId="6" borderId="29" xfId="1" applyFont="1" applyFill="1" applyBorder="1" applyAlignment="1" applyProtection="1">
      <alignment horizontal="center" vertical="center" wrapText="1"/>
      <protection hidden="1"/>
    </xf>
    <xf numFmtId="0" fontId="18" fillId="6" borderId="43" xfId="1" applyFont="1" applyFill="1" applyBorder="1" applyAlignment="1" applyProtection="1">
      <alignment horizontal="center" vertical="center" wrapText="1"/>
      <protection hidden="1"/>
    </xf>
    <xf numFmtId="0" fontId="18" fillId="6" borderId="30" xfId="1" applyFont="1" applyFill="1" applyBorder="1" applyAlignment="1" applyProtection="1">
      <alignment horizontal="center" vertical="center" wrapText="1"/>
      <protection hidden="1"/>
    </xf>
    <xf numFmtId="0" fontId="21" fillId="6" borderId="32" xfId="1" applyFont="1" applyFill="1" applyBorder="1" applyAlignment="1" applyProtection="1">
      <alignment horizontal="center" vertical="center"/>
      <protection hidden="1"/>
    </xf>
    <xf numFmtId="0" fontId="21" fillId="6" borderId="4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left" vertical="center" shrinkToFit="1"/>
      <protection hidden="1"/>
    </xf>
    <xf numFmtId="0" fontId="6" fillId="0" borderId="27" xfId="1" applyFont="1" applyBorder="1" applyAlignment="1" applyProtection="1">
      <alignment horizontal="left" vertical="center" shrinkToFit="1"/>
      <protection hidden="1"/>
    </xf>
    <xf numFmtId="0" fontId="6" fillId="0" borderId="21" xfId="1" applyFont="1" applyBorder="1" applyAlignment="1" applyProtection="1">
      <alignment horizontal="left" vertical="center" shrinkToFit="1"/>
      <protection hidden="1"/>
    </xf>
    <xf numFmtId="14" fontId="6" fillId="0" borderId="26" xfId="1" applyNumberFormat="1" applyFont="1" applyBorder="1" applyAlignment="1" applyProtection="1">
      <alignment horizontal="left" vertical="center" shrinkToFit="1"/>
      <protection hidden="1"/>
    </xf>
    <xf numFmtId="14" fontId="6" fillId="0" borderId="28" xfId="1" applyNumberFormat="1" applyFont="1" applyBorder="1" applyAlignment="1" applyProtection="1">
      <alignment horizontal="left" vertical="center" shrinkToFit="1"/>
      <protection hidden="1"/>
    </xf>
    <xf numFmtId="14" fontId="6" fillId="0" borderId="24" xfId="1" applyNumberFormat="1" applyFont="1" applyBorder="1" applyAlignment="1" applyProtection="1">
      <alignment horizontal="left" vertical="center" shrinkToFit="1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31" fillId="0" borderId="44" xfId="1" applyFont="1" applyBorder="1" applyAlignment="1" applyProtection="1">
      <alignment horizontal="center" vertical="center"/>
      <protection hidden="1"/>
    </xf>
    <xf numFmtId="0" fontId="31" fillId="0" borderId="41" xfId="1" applyFont="1" applyBorder="1" applyAlignment="1" applyProtection="1">
      <alignment horizontal="center" vertical="center"/>
      <protection hidden="1"/>
    </xf>
    <xf numFmtId="0" fontId="31" fillId="0" borderId="26" xfId="1" applyFont="1" applyBorder="1" applyAlignment="1" applyProtection="1">
      <alignment horizontal="center" vertical="center"/>
      <protection hidden="1"/>
    </xf>
    <xf numFmtId="0" fontId="31" fillId="0" borderId="42" xfId="1" applyFont="1" applyBorder="1" applyAlignment="1" applyProtection="1">
      <alignment horizontal="center" vertical="center"/>
      <protection hidden="1"/>
    </xf>
    <xf numFmtId="0" fontId="33" fillId="0" borderId="22" xfId="1" applyFont="1" applyBorder="1" applyAlignment="1" applyProtection="1">
      <alignment horizontal="center" vertical="center"/>
      <protection hidden="1"/>
    </xf>
    <xf numFmtId="0" fontId="33" fillId="0" borderId="35" xfId="1" applyFont="1" applyBorder="1" applyAlignment="1" applyProtection="1">
      <alignment horizontal="center" vertical="center"/>
      <protection hidden="1"/>
    </xf>
    <xf numFmtId="0" fontId="6" fillId="0" borderId="30" xfId="1" applyFont="1" applyBorder="1" applyAlignment="1" applyProtection="1">
      <alignment horizontal="left" vertical="center" shrinkToFit="1"/>
      <protection hidden="1"/>
    </xf>
    <xf numFmtId="0" fontId="21" fillId="6" borderId="30" xfId="1" applyFont="1" applyFill="1" applyBorder="1" applyAlignment="1" applyProtection="1">
      <alignment horizontal="center" vertical="center"/>
      <protection hidden="1"/>
    </xf>
    <xf numFmtId="0" fontId="6" fillId="0" borderId="32" xfId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center" vertical="center" shrinkToFit="1"/>
      <protection hidden="1"/>
    </xf>
    <xf numFmtId="0" fontId="6" fillId="0" borderId="43" xfId="1" applyFont="1" applyBorder="1" applyAlignment="1" applyProtection="1">
      <alignment horizontal="center" vertical="center" shrinkToFit="1"/>
      <protection hidden="1"/>
    </xf>
    <xf numFmtId="0" fontId="19" fillId="6" borderId="26" xfId="1" applyFont="1" applyFill="1" applyBorder="1" applyAlignment="1" applyProtection="1">
      <alignment horizontal="right" vertical="center"/>
      <protection hidden="1"/>
    </xf>
    <xf numFmtId="0" fontId="19" fillId="6" borderId="28" xfId="1" applyFont="1" applyFill="1" applyBorder="1" applyAlignment="1" applyProtection="1">
      <alignment horizontal="right" vertical="center"/>
      <protection hidden="1"/>
    </xf>
    <xf numFmtId="0" fontId="38" fillId="0" borderId="34" xfId="0" applyFont="1" applyFill="1" applyBorder="1" applyAlignment="1" applyProtection="1">
      <alignment vertical="center"/>
      <protection hidden="1"/>
    </xf>
    <xf numFmtId="0" fontId="38" fillId="0" borderId="22" xfId="0" applyFont="1" applyFill="1" applyBorder="1" applyAlignment="1" applyProtection="1">
      <alignment vertical="center"/>
      <protection hidden="1"/>
    </xf>
    <xf numFmtId="0" fontId="19" fillId="6" borderId="23" xfId="1" applyFont="1" applyFill="1" applyBorder="1" applyAlignment="1" applyProtection="1">
      <alignment horizontal="right" vertical="center"/>
      <protection hidden="1"/>
    </xf>
    <xf numFmtId="0" fontId="19" fillId="6" borderId="21" xfId="1" applyFont="1" applyFill="1" applyBorder="1" applyAlignment="1" applyProtection="1">
      <alignment horizontal="right" vertical="center"/>
      <protection hidden="1"/>
    </xf>
    <xf numFmtId="0" fontId="17" fillId="0" borderId="0" xfId="1" applyFont="1" applyBorder="1" applyAlignment="1" applyProtection="1">
      <alignment horizontal="center" vertical="center" wrapText="1"/>
      <protection hidden="1"/>
    </xf>
    <xf numFmtId="0" fontId="20" fillId="0" borderId="0" xfId="1" applyFont="1" applyAlignment="1" applyProtection="1">
      <alignment horizontal="center" wrapText="1"/>
      <protection hidden="1"/>
    </xf>
    <xf numFmtId="0" fontId="20" fillId="0" borderId="4" xfId="1" applyFont="1" applyBorder="1" applyAlignment="1" applyProtection="1">
      <alignment horizontal="center" wrapText="1"/>
      <protection hidden="1"/>
    </xf>
    <xf numFmtId="0" fontId="19" fillId="6" borderId="34" xfId="1" applyFont="1" applyFill="1" applyBorder="1" applyAlignment="1" applyProtection="1">
      <alignment horizontal="center" vertical="center" wrapText="1"/>
      <protection hidden="1"/>
    </xf>
    <xf numFmtId="0" fontId="19" fillId="6" borderId="22" xfId="1" applyFont="1" applyFill="1" applyBorder="1" applyAlignment="1" applyProtection="1">
      <alignment horizontal="center" vertical="center" wrapText="1"/>
      <protection hidden="1"/>
    </xf>
    <xf numFmtId="0" fontId="19" fillId="6" borderId="36" xfId="1" applyFont="1" applyFill="1" applyBorder="1" applyAlignment="1" applyProtection="1">
      <alignment horizontal="center" vertical="center" wrapText="1"/>
      <protection hidden="1"/>
    </xf>
    <xf numFmtId="0" fontId="19" fillId="6" borderId="31" xfId="1" applyFont="1" applyFill="1" applyBorder="1" applyAlignment="1" applyProtection="1">
      <alignment horizontal="center" vertical="center" wrapText="1"/>
      <protection hidden="1"/>
    </xf>
    <xf numFmtId="0" fontId="19" fillId="6" borderId="33" xfId="1" applyFont="1" applyFill="1" applyBorder="1" applyAlignment="1" applyProtection="1">
      <alignment horizontal="center" vertical="center" wrapText="1"/>
      <protection hidden="1"/>
    </xf>
    <xf numFmtId="0" fontId="19" fillId="6" borderId="25" xfId="1" applyFont="1" applyFill="1" applyBorder="1" applyAlignment="1" applyProtection="1">
      <alignment horizontal="center" vertical="center" wrapText="1"/>
      <protection hidden="1"/>
    </xf>
    <xf numFmtId="0" fontId="6" fillId="0" borderId="30" xfId="1" applyFont="1" applyBorder="1" applyAlignment="1" applyProtection="1">
      <alignment horizontal="center" vertical="center" shrinkToFit="1"/>
      <protection hidden="1"/>
    </xf>
    <xf numFmtId="0" fontId="6" fillId="0" borderId="23" xfId="1" applyFont="1" applyFill="1" applyBorder="1" applyAlignment="1" applyProtection="1">
      <alignment horizontal="left" vertical="center" shrinkToFit="1"/>
      <protection hidden="1"/>
    </xf>
    <xf numFmtId="0" fontId="6" fillId="0" borderId="27" xfId="1" applyFont="1" applyFill="1" applyBorder="1" applyAlignment="1" applyProtection="1">
      <alignment horizontal="left" vertical="center" shrinkToFit="1"/>
      <protection hidden="1"/>
    </xf>
    <xf numFmtId="0" fontId="6" fillId="0" borderId="39" xfId="1" applyFont="1" applyFill="1" applyBorder="1" applyAlignment="1" applyProtection="1">
      <alignment horizontal="left" vertical="center" shrinkToFit="1"/>
      <protection hidden="1"/>
    </xf>
    <xf numFmtId="0" fontId="41" fillId="2" borderId="56" xfId="0" applyFont="1" applyFill="1" applyBorder="1" applyAlignment="1" applyProtection="1">
      <alignment horizontal="center" vertical="center" wrapText="1"/>
      <protection hidden="1"/>
    </xf>
    <xf numFmtId="0" fontId="41" fillId="2" borderId="10" xfId="0" applyFont="1" applyFill="1" applyBorder="1" applyAlignment="1" applyProtection="1">
      <alignment horizontal="center" vertical="center" wrapText="1"/>
      <protection hidden="1"/>
    </xf>
    <xf numFmtId="0" fontId="41" fillId="2" borderId="57" xfId="0" applyFont="1" applyFill="1" applyBorder="1" applyAlignment="1" applyProtection="1">
      <alignment horizontal="center" vertical="center" wrapText="1"/>
      <protection hidden="1"/>
    </xf>
    <xf numFmtId="0" fontId="41" fillId="2" borderId="58" xfId="0" applyFont="1" applyFill="1" applyBorder="1" applyAlignment="1" applyProtection="1">
      <alignment horizontal="center" vertical="center" wrapText="1"/>
      <protection hidden="1"/>
    </xf>
    <xf numFmtId="0" fontId="41" fillId="2" borderId="9" xfId="0" applyFont="1" applyFill="1" applyBorder="1" applyAlignment="1" applyProtection="1">
      <alignment horizontal="center" vertical="center" wrapText="1"/>
      <protection hidden="1"/>
    </xf>
    <xf numFmtId="0" fontId="41" fillId="2" borderId="59" xfId="0" applyFont="1" applyFill="1" applyBorder="1" applyAlignment="1" applyProtection="1">
      <alignment horizontal="center" vertical="center" wrapText="1"/>
      <protection hidden="1"/>
    </xf>
    <xf numFmtId="0" fontId="26" fillId="4" borderId="54" xfId="0" applyFont="1" applyFill="1" applyBorder="1" applyAlignment="1" applyProtection="1">
      <alignment vertical="center"/>
      <protection hidden="1"/>
    </xf>
    <xf numFmtId="0" fontId="26" fillId="4" borderId="49" xfId="0" applyFont="1" applyFill="1" applyBorder="1" applyAlignment="1" applyProtection="1">
      <alignment vertical="center"/>
      <protection hidden="1"/>
    </xf>
    <xf numFmtId="14" fontId="6" fillId="0" borderId="26" xfId="1" applyNumberFormat="1" applyFont="1" applyFill="1" applyBorder="1" applyAlignment="1" applyProtection="1">
      <alignment horizontal="left" vertical="center" shrinkToFit="1"/>
      <protection hidden="1"/>
    </xf>
    <xf numFmtId="14" fontId="6" fillId="0" borderId="28" xfId="1" applyNumberFormat="1" applyFont="1" applyFill="1" applyBorder="1" applyAlignment="1" applyProtection="1">
      <alignment horizontal="left" vertical="center" shrinkToFit="1"/>
      <protection hidden="1"/>
    </xf>
    <xf numFmtId="14" fontId="6" fillId="0" borderId="42" xfId="1" applyNumberFormat="1" applyFont="1" applyFill="1" applyBorder="1" applyAlignment="1" applyProtection="1">
      <alignment horizontal="left" vertical="center" shrinkToFit="1"/>
      <protection hidden="1"/>
    </xf>
    <xf numFmtId="0" fontId="10" fillId="2" borderId="57" xfId="0" applyFont="1" applyFill="1" applyBorder="1" applyAlignment="1" applyProtection="1">
      <alignment horizontal="center" vertical="center"/>
      <protection hidden="1"/>
    </xf>
    <xf numFmtId="0" fontId="10" fillId="2" borderId="59" xfId="0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alignment horizontal="center" vertical="center"/>
      <protection hidden="1"/>
    </xf>
    <xf numFmtId="0" fontId="17" fillId="2" borderId="5" xfId="0" applyFont="1" applyFill="1" applyBorder="1" applyAlignment="1" applyProtection="1">
      <alignment horizontal="center" vertical="center"/>
      <protection hidden="1"/>
    </xf>
    <xf numFmtId="0" fontId="31" fillId="0" borderId="19" xfId="0" applyFont="1" applyFill="1" applyBorder="1" applyAlignment="1" applyProtection="1">
      <alignment horizontal="center" vertical="center"/>
      <protection hidden="1"/>
    </xf>
    <xf numFmtId="0" fontId="31" fillId="0" borderId="16" xfId="0" applyFont="1" applyFill="1" applyBorder="1" applyAlignment="1" applyProtection="1">
      <alignment horizontal="center" vertical="center"/>
      <protection hidden="1"/>
    </xf>
    <xf numFmtId="0" fontId="31" fillId="0" borderId="20" xfId="0" applyFont="1" applyFill="1" applyBorder="1" applyAlignment="1" applyProtection="1">
      <alignment horizontal="center" vertical="center"/>
      <protection hidden="1"/>
    </xf>
    <xf numFmtId="0" fontId="42" fillId="2" borderId="3" xfId="0" applyFont="1" applyFill="1" applyBorder="1" applyAlignment="1" applyProtection="1">
      <alignment horizontal="center" vertical="center"/>
      <protection hidden="1"/>
    </xf>
    <xf numFmtId="0" fontId="42" fillId="2" borderId="8" xfId="0" applyFont="1" applyFill="1" applyBorder="1" applyAlignment="1" applyProtection="1">
      <alignment horizontal="center" vertical="center"/>
      <protection hidden="1"/>
    </xf>
    <xf numFmtId="0" fontId="42" fillId="2" borderId="5" xfId="0" applyFont="1" applyFill="1" applyBorder="1" applyAlignment="1" applyProtection="1">
      <alignment horizontal="center" vertical="center"/>
      <protection hidden="1"/>
    </xf>
    <xf numFmtId="0" fontId="31" fillId="0" borderId="58" xfId="0" applyFont="1" applyFill="1" applyBorder="1" applyAlignment="1" applyProtection="1">
      <alignment horizontal="center" vertical="center"/>
      <protection hidden="1"/>
    </xf>
    <xf numFmtId="0" fontId="31" fillId="0" borderId="9" xfId="0" applyFont="1" applyFill="1" applyBorder="1" applyAlignment="1" applyProtection="1">
      <alignment horizontal="center" vertical="center"/>
      <protection hidden="1"/>
    </xf>
    <xf numFmtId="0" fontId="31" fillId="0" borderId="59" xfId="0" applyFont="1" applyFill="1" applyBorder="1" applyAlignment="1" applyProtection="1">
      <alignment horizontal="center" vertical="center"/>
      <protection hidden="1"/>
    </xf>
    <xf numFmtId="0" fontId="28" fillId="7" borderId="13" xfId="0" applyFont="1" applyFill="1" applyBorder="1" applyAlignment="1" applyProtection="1">
      <alignment horizontal="center" vertical="center"/>
      <protection hidden="1"/>
    </xf>
    <xf numFmtId="0" fontId="28" fillId="7" borderId="14" xfId="0" applyFont="1" applyFill="1" applyBorder="1" applyAlignment="1" applyProtection="1">
      <alignment horizontal="center" vertical="center"/>
      <protection hidden="1"/>
    </xf>
    <xf numFmtId="0" fontId="28" fillId="7" borderId="15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37" fillId="0" borderId="60" xfId="0" applyFont="1" applyBorder="1" applyAlignment="1" applyProtection="1">
      <alignment horizontal="right" vertical="center" shrinkToFit="1"/>
      <protection hidden="1"/>
    </xf>
    <xf numFmtId="0" fontId="37" fillId="0" borderId="61" xfId="0" applyFont="1" applyBorder="1" applyAlignment="1" applyProtection="1">
      <alignment horizontal="right" vertical="center" shrinkToFit="1"/>
      <protection hidden="1"/>
    </xf>
    <xf numFmtId="0" fontId="37" fillId="0" borderId="36" xfId="0" applyFont="1" applyBorder="1" applyAlignment="1" applyProtection="1">
      <alignment horizontal="right" vertical="center" shrinkToFit="1"/>
      <protection hidden="1"/>
    </xf>
    <xf numFmtId="0" fontId="37" fillId="0" borderId="31" xfId="0" applyFont="1" applyBorder="1" applyAlignment="1" applyProtection="1">
      <alignment horizontal="right" vertical="center" shrinkToFit="1"/>
      <protection hidden="1"/>
    </xf>
    <xf numFmtId="0" fontId="22" fillId="8" borderId="29" xfId="0" applyFont="1" applyFill="1" applyBorder="1" applyAlignment="1" applyProtection="1">
      <alignment horizontal="right" vertical="center" wrapText="1" shrinkToFit="1"/>
      <protection hidden="1"/>
    </xf>
    <xf numFmtId="0" fontId="22" fillId="8" borderId="30" xfId="0" applyFont="1" applyFill="1" applyBorder="1" applyAlignment="1" applyProtection="1">
      <alignment horizontal="right" vertical="center" wrapText="1" shrinkToFit="1"/>
      <protection hidden="1"/>
    </xf>
    <xf numFmtId="0" fontId="37" fillId="0" borderId="51" xfId="0" applyFont="1" applyBorder="1" applyAlignment="1" applyProtection="1">
      <alignment horizontal="right" vertical="center" shrinkToFit="1"/>
      <protection hidden="1"/>
    </xf>
    <xf numFmtId="0" fontId="37" fillId="0" borderId="52" xfId="0" applyFont="1" applyBorder="1" applyAlignment="1" applyProtection="1">
      <alignment horizontal="right" vertical="center" shrinkToFit="1"/>
      <protection hidden="1"/>
    </xf>
    <xf numFmtId="0" fontId="43" fillId="0" borderId="36" xfId="0" applyFont="1" applyFill="1" applyBorder="1" applyAlignment="1" applyProtection="1">
      <alignment horizontal="center" vertical="center" textRotation="90" wrapText="1"/>
      <protection hidden="1"/>
    </xf>
    <xf numFmtId="0" fontId="9" fillId="4" borderId="50" xfId="0" applyFont="1" applyFill="1" applyBorder="1" applyAlignment="1" applyProtection="1">
      <alignment vertical="center" shrinkToFit="1"/>
      <protection hidden="1"/>
    </xf>
    <xf numFmtId="0" fontId="35" fillId="11" borderId="0" xfId="0" applyFont="1" applyFill="1" applyAlignment="1" applyProtection="1">
      <alignment horizontal="center" vertical="top" wrapText="1"/>
      <protection hidden="1"/>
    </xf>
    <xf numFmtId="0" fontId="35" fillId="11" borderId="0" xfId="0" applyFont="1" applyFill="1" applyAlignment="1" applyProtection="1">
      <alignment horizontal="center" vertical="top"/>
      <protection hidden="1"/>
    </xf>
    <xf numFmtId="0" fontId="34" fillId="5" borderId="0" xfId="2" applyFont="1" applyFill="1" applyAlignment="1" applyProtection="1">
      <alignment horizontal="center" vertical="center" wrapText="1"/>
      <protection hidden="1"/>
    </xf>
    <xf numFmtId="0" fontId="60" fillId="5" borderId="0" xfId="0" applyFont="1" applyFill="1" applyAlignment="1" applyProtection="1">
      <alignment horizontal="right" vertical="center"/>
      <protection hidden="1"/>
    </xf>
    <xf numFmtId="0" fontId="22" fillId="8" borderId="50" xfId="0" applyFont="1" applyFill="1" applyBorder="1" applyAlignment="1" applyProtection="1">
      <alignment horizontal="center" vertical="center" wrapText="1"/>
      <protection hidden="1"/>
    </xf>
    <xf numFmtId="0" fontId="22" fillId="8" borderId="42" xfId="0" applyFont="1" applyFill="1" applyBorder="1" applyAlignment="1" applyProtection="1">
      <alignment horizontal="center" vertical="center" wrapText="1"/>
      <protection hidden="1"/>
    </xf>
    <xf numFmtId="164" fontId="10" fillId="8" borderId="50" xfId="0" applyNumberFormat="1" applyFont="1" applyFill="1" applyBorder="1" applyAlignment="1" applyProtection="1">
      <alignment horizontal="center" vertical="center"/>
      <protection hidden="1"/>
    </xf>
    <xf numFmtId="164" fontId="10" fillId="8" borderId="4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55" xfId="0" applyFont="1" applyBorder="1" applyAlignment="1" applyProtection="1">
      <alignment horizontal="center" vertical="center" wrapText="1"/>
      <protection hidden="1"/>
    </xf>
    <xf numFmtId="0" fontId="10" fillId="0" borderId="54" xfId="0" applyFont="1" applyBorder="1" applyAlignment="1" applyProtection="1">
      <alignment horizontal="center" vertical="center" wrapText="1"/>
      <protection hidden="1"/>
    </xf>
    <xf numFmtId="0" fontId="10" fillId="0" borderId="49" xfId="0" applyFont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59" fillId="5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 textRotation="90" wrapText="1"/>
      <protection hidden="1"/>
    </xf>
    <xf numFmtId="0" fontId="4" fillId="6" borderId="21" xfId="1" applyFont="1" applyFill="1" applyBorder="1" applyAlignment="1" applyProtection="1">
      <alignment horizontal="right" vertical="center" shrinkToFit="1"/>
      <protection hidden="1"/>
    </xf>
    <xf numFmtId="0" fontId="4" fillId="6" borderId="22" xfId="1" applyFont="1" applyFill="1" applyBorder="1" applyAlignment="1" applyProtection="1">
      <alignment horizontal="right" vertical="center" shrinkToFit="1"/>
      <protection hidden="1"/>
    </xf>
    <xf numFmtId="0" fontId="4" fillId="6" borderId="24" xfId="1" applyFont="1" applyFill="1" applyBorder="1" applyAlignment="1" applyProtection="1">
      <alignment horizontal="right" vertical="center" shrinkToFit="1"/>
      <protection hidden="1"/>
    </xf>
    <xf numFmtId="0" fontId="4" fillId="6" borderId="25" xfId="1" applyFont="1" applyFill="1" applyBorder="1" applyAlignment="1" applyProtection="1">
      <alignment horizontal="right" vertical="center" shrinkToFit="1"/>
      <protection hidden="1"/>
    </xf>
    <xf numFmtId="0" fontId="54" fillId="0" borderId="47" xfId="0" applyFont="1" applyFill="1" applyBorder="1" applyAlignment="1" applyProtection="1">
      <alignment horizontal="center" vertical="center" wrapText="1"/>
      <protection locked="0"/>
    </xf>
    <xf numFmtId="0" fontId="54" fillId="0" borderId="2" xfId="0" applyFont="1" applyFill="1" applyBorder="1" applyAlignment="1" applyProtection="1">
      <alignment horizontal="center" vertical="center" wrapText="1"/>
      <protection locked="0"/>
    </xf>
    <xf numFmtId="0" fontId="54" fillId="0" borderId="63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2" fillId="0" borderId="47" xfId="0" applyFont="1" applyFill="1" applyBorder="1" applyAlignment="1" applyProtection="1">
      <alignment horizontal="center" vertical="center"/>
      <protection locked="0"/>
    </xf>
    <xf numFmtId="0" fontId="52" fillId="0" borderId="2" xfId="0" applyFont="1" applyFill="1" applyBorder="1" applyAlignment="1" applyProtection="1">
      <alignment horizontal="center" vertical="center"/>
      <protection locked="0"/>
    </xf>
    <xf numFmtId="0" fontId="52" fillId="0" borderId="63" xfId="0" applyFont="1" applyFill="1" applyBorder="1" applyAlignment="1" applyProtection="1">
      <alignment horizontal="center" vertical="center"/>
      <protection locked="0"/>
    </xf>
    <xf numFmtId="0" fontId="51" fillId="9" borderId="47" xfId="0" applyFont="1" applyFill="1" applyBorder="1" applyAlignment="1">
      <alignment horizontal="center" vertical="center"/>
    </xf>
    <xf numFmtId="0" fontId="51" fillId="9" borderId="2" xfId="0" applyFont="1" applyFill="1" applyBorder="1" applyAlignment="1">
      <alignment horizontal="center" vertical="center"/>
    </xf>
    <xf numFmtId="0" fontId="51" fillId="9" borderId="63" xfId="0" applyFont="1" applyFill="1" applyBorder="1" applyAlignment="1">
      <alignment horizontal="center" vertical="center"/>
    </xf>
    <xf numFmtId="0" fontId="53" fillId="9" borderId="47" xfId="0" applyFont="1" applyFill="1" applyBorder="1" applyAlignment="1" applyProtection="1">
      <alignment horizontal="center" vertical="center"/>
      <protection locked="0"/>
    </xf>
    <xf numFmtId="0" fontId="53" fillId="9" borderId="2" xfId="0" applyFont="1" applyFill="1" applyBorder="1" applyAlignment="1" applyProtection="1">
      <alignment horizontal="center" vertical="center"/>
      <protection locked="0"/>
    </xf>
    <xf numFmtId="0" fontId="53" fillId="9" borderId="63" xfId="0" applyFont="1" applyFill="1" applyBorder="1" applyAlignment="1" applyProtection="1">
      <alignment horizontal="center" vertical="center"/>
      <protection locked="0"/>
    </xf>
    <xf numFmtId="0" fontId="55" fillId="9" borderId="47" xfId="0" applyFont="1" applyFill="1" applyBorder="1" applyAlignment="1" applyProtection="1">
      <alignment horizontal="center" vertical="center" wrapText="1"/>
      <protection locked="0"/>
    </xf>
    <xf numFmtId="0" fontId="55" fillId="9" borderId="2" xfId="0" applyFont="1" applyFill="1" applyBorder="1" applyAlignment="1" applyProtection="1">
      <alignment horizontal="center" vertical="center" wrapText="1"/>
      <protection locked="0"/>
    </xf>
    <xf numFmtId="0" fontId="55" fillId="9" borderId="63" xfId="0" applyFont="1" applyFill="1" applyBorder="1" applyAlignment="1" applyProtection="1">
      <alignment horizontal="center" vertical="center" wrapText="1"/>
      <protection locked="0"/>
    </xf>
    <xf numFmtId="0" fontId="55" fillId="9" borderId="56" xfId="0" applyFont="1" applyFill="1" applyBorder="1" applyAlignment="1" applyProtection="1">
      <alignment horizontal="center" vertical="center"/>
      <protection locked="0"/>
    </xf>
    <xf numFmtId="0" fontId="55" fillId="9" borderId="57" xfId="0" applyFont="1" applyFill="1" applyBorder="1" applyAlignment="1" applyProtection="1">
      <alignment horizontal="center" vertical="center"/>
      <protection locked="0"/>
    </xf>
    <xf numFmtId="0" fontId="55" fillId="9" borderId="7" xfId="0" applyFont="1" applyFill="1" applyBorder="1" applyAlignment="1" applyProtection="1">
      <alignment horizontal="center" vertical="center"/>
      <protection locked="0"/>
    </xf>
    <xf numFmtId="0" fontId="55" fillId="9" borderId="6" xfId="0" applyFont="1" applyFill="1" applyBorder="1" applyAlignment="1" applyProtection="1">
      <alignment horizontal="center" vertical="center"/>
      <protection locked="0"/>
    </xf>
    <xf numFmtId="0" fontId="55" fillId="9" borderId="58" xfId="0" applyFont="1" applyFill="1" applyBorder="1" applyAlignment="1" applyProtection="1">
      <alignment horizontal="center" vertical="center"/>
      <protection locked="0"/>
    </xf>
    <xf numFmtId="0" fontId="55" fillId="9" borderId="59" xfId="0" applyFont="1" applyFill="1" applyBorder="1" applyAlignment="1" applyProtection="1">
      <alignment horizontal="center" vertical="center"/>
      <protection locked="0"/>
    </xf>
    <xf numFmtId="0" fontId="45" fillId="0" borderId="66" xfId="0" applyFont="1" applyFill="1" applyBorder="1" applyAlignment="1" applyProtection="1">
      <alignment vertical="center" shrinkToFit="1"/>
      <protection locked="0"/>
    </xf>
    <xf numFmtId="0" fontId="45" fillId="0" borderId="68" xfId="0" applyFont="1" applyFill="1" applyBorder="1" applyAlignment="1" applyProtection="1">
      <alignment vertical="center" shrinkToFit="1"/>
      <protection locked="0"/>
    </xf>
    <xf numFmtId="0" fontId="45" fillId="0" borderId="67" xfId="0" applyFont="1" applyFill="1" applyBorder="1" applyAlignment="1" applyProtection="1">
      <alignment vertical="center" shrinkToFit="1"/>
      <protection locked="0"/>
    </xf>
    <xf numFmtId="0" fontId="45" fillId="0" borderId="74" xfId="0" applyFont="1" applyFill="1" applyBorder="1" applyAlignment="1" applyProtection="1">
      <alignment vertical="center" shrinkToFit="1"/>
      <protection locked="0"/>
    </xf>
    <xf numFmtId="0" fontId="45" fillId="0" borderId="76" xfId="0" applyFont="1" applyFill="1" applyBorder="1" applyAlignment="1" applyProtection="1">
      <alignment vertical="center" shrinkToFit="1"/>
      <protection locked="0"/>
    </xf>
    <xf numFmtId="0" fontId="45" fillId="0" borderId="75" xfId="0" applyFont="1" applyFill="1" applyBorder="1" applyAlignment="1" applyProtection="1">
      <alignment vertical="center" shrinkToFit="1"/>
      <protection locked="0"/>
    </xf>
    <xf numFmtId="0" fontId="5" fillId="0" borderId="22" xfId="1" applyFont="1" applyFill="1" applyBorder="1" applyAlignment="1" applyProtection="1">
      <alignment horizontal="left" vertical="center"/>
      <protection locked="0"/>
    </xf>
    <xf numFmtId="0" fontId="5" fillId="0" borderId="23" xfId="1" applyFont="1" applyFill="1" applyBorder="1" applyAlignment="1" applyProtection="1">
      <alignment horizontal="left" vertical="center"/>
      <protection locked="0"/>
    </xf>
    <xf numFmtId="14" fontId="5" fillId="0" borderId="25" xfId="1" applyNumberFormat="1" applyFont="1" applyFill="1" applyBorder="1" applyAlignment="1" applyProtection="1">
      <alignment horizontal="left" vertical="center"/>
      <protection locked="0"/>
    </xf>
    <xf numFmtId="14" fontId="5" fillId="0" borderId="26" xfId="1" applyNumberFormat="1" applyFont="1" applyFill="1" applyBorder="1" applyAlignment="1" applyProtection="1">
      <alignment horizontal="left" vertical="center"/>
      <protection locked="0"/>
    </xf>
    <xf numFmtId="0" fontId="5" fillId="0" borderId="22" xfId="1" applyFont="1" applyBorder="1" applyAlignment="1" applyProtection="1">
      <alignment horizontal="left" vertical="center"/>
      <protection locked="0"/>
    </xf>
    <xf numFmtId="0" fontId="5" fillId="0" borderId="23" xfId="1" applyFont="1" applyBorder="1" applyAlignment="1" applyProtection="1">
      <alignment horizontal="left" vertical="center"/>
      <protection locked="0"/>
    </xf>
    <xf numFmtId="14" fontId="5" fillId="0" borderId="25" xfId="1" applyNumberFormat="1" applyFont="1" applyBorder="1" applyAlignment="1" applyProtection="1">
      <alignment horizontal="left" vertical="center"/>
      <protection locked="0"/>
    </xf>
    <xf numFmtId="14" fontId="5" fillId="0" borderId="26" xfId="1" applyNumberFormat="1" applyFont="1" applyBorder="1" applyAlignment="1" applyProtection="1">
      <alignment horizontal="left" vertical="center"/>
      <protection locked="0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4" fillId="0" borderId="56" xfId="0" applyFont="1" applyFill="1" applyBorder="1" applyAlignment="1" applyProtection="1">
      <alignment horizontal="center" vertical="center"/>
      <protection locked="0"/>
    </xf>
    <xf numFmtId="0" fontId="54" fillId="0" borderId="57" xfId="0" applyFont="1" applyFill="1" applyBorder="1" applyAlignment="1" applyProtection="1">
      <alignment horizontal="center" vertical="center"/>
      <protection locked="0"/>
    </xf>
    <xf numFmtId="0" fontId="54" fillId="0" borderId="7" xfId="0" applyFont="1" applyFill="1" applyBorder="1" applyAlignment="1" applyProtection="1">
      <alignment horizontal="center" vertical="center"/>
      <protection locked="0"/>
    </xf>
    <xf numFmtId="0" fontId="54" fillId="0" borderId="6" xfId="0" applyFont="1" applyFill="1" applyBorder="1" applyAlignment="1" applyProtection="1">
      <alignment horizontal="center" vertical="center"/>
      <protection locked="0"/>
    </xf>
    <xf numFmtId="0" fontId="54" fillId="0" borderId="58" xfId="0" applyFont="1" applyFill="1" applyBorder="1" applyAlignment="1" applyProtection="1">
      <alignment horizontal="center" vertical="center"/>
      <protection locked="0"/>
    </xf>
    <xf numFmtId="0" fontId="54" fillId="0" borderId="59" xfId="0" applyFont="1" applyFill="1" applyBorder="1" applyAlignment="1" applyProtection="1">
      <alignment horizontal="center" vertical="center"/>
      <protection locked="0"/>
    </xf>
    <xf numFmtId="0" fontId="54" fillId="0" borderId="47" xfId="0" applyFont="1" applyFill="1" applyBorder="1" applyAlignment="1" applyProtection="1">
      <alignment horizontal="center" vertical="center"/>
      <protection locked="0"/>
    </xf>
    <xf numFmtId="0" fontId="54" fillId="0" borderId="2" xfId="0" applyFont="1" applyFill="1" applyBorder="1" applyAlignment="1" applyProtection="1">
      <alignment horizontal="center" vertical="center"/>
      <protection locked="0"/>
    </xf>
    <xf numFmtId="0" fontId="54" fillId="0" borderId="63" xfId="0" applyFont="1" applyFill="1" applyBorder="1" applyAlignment="1" applyProtection="1">
      <alignment horizontal="center" vertical="center"/>
      <protection locked="0"/>
    </xf>
    <xf numFmtId="0" fontId="11" fillId="6" borderId="13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 shrinkToFit="1"/>
    </xf>
    <xf numFmtId="0" fontId="11" fillId="6" borderId="15" xfId="0" applyFont="1" applyFill="1" applyBorder="1" applyAlignment="1">
      <alignment horizontal="center" vertical="center" shrinkToFit="1"/>
    </xf>
    <xf numFmtId="0" fontId="45" fillId="0" borderId="66" xfId="0" applyFont="1" applyFill="1" applyBorder="1" applyAlignment="1" applyProtection="1">
      <alignment vertical="center" shrinkToFit="1"/>
      <protection hidden="1"/>
    </xf>
    <xf numFmtId="0" fontId="45" fillId="0" borderId="68" xfId="0" applyFont="1" applyFill="1" applyBorder="1" applyAlignment="1" applyProtection="1">
      <alignment vertical="center" shrinkToFit="1"/>
      <protection hidden="1"/>
    </xf>
    <xf numFmtId="0" fontId="45" fillId="0" borderId="67" xfId="0" applyFont="1" applyFill="1" applyBorder="1" applyAlignment="1" applyProtection="1">
      <alignment vertical="center" shrinkToFit="1"/>
      <protection hidden="1"/>
    </xf>
    <xf numFmtId="0" fontId="55" fillId="9" borderId="47" xfId="0" applyFont="1" applyFill="1" applyBorder="1" applyAlignment="1" applyProtection="1">
      <alignment horizontal="center" vertical="center"/>
      <protection locked="0"/>
    </xf>
    <xf numFmtId="0" fontId="55" fillId="9" borderId="2" xfId="0" applyFont="1" applyFill="1" applyBorder="1" applyAlignment="1" applyProtection="1">
      <alignment horizontal="center" vertical="center"/>
      <protection locked="0"/>
    </xf>
    <xf numFmtId="0" fontId="55" fillId="9" borderId="63" xfId="0" applyFont="1" applyFill="1" applyBorder="1" applyAlignment="1" applyProtection="1">
      <alignment horizontal="center" vertical="center"/>
      <protection locked="0"/>
    </xf>
    <xf numFmtId="0" fontId="48" fillId="9" borderId="70" xfId="0" applyFont="1" applyFill="1" applyBorder="1" applyAlignment="1" applyProtection="1">
      <alignment vertical="center" shrinkToFit="1"/>
      <protection locked="0"/>
    </xf>
    <xf numFmtId="0" fontId="48" fillId="9" borderId="72" xfId="0" applyFont="1" applyFill="1" applyBorder="1" applyAlignment="1" applyProtection="1">
      <alignment vertical="center" shrinkToFit="1"/>
      <protection locked="0"/>
    </xf>
    <xf numFmtId="0" fontId="48" fillId="9" borderId="71" xfId="0" applyFont="1" applyFill="1" applyBorder="1" applyAlignment="1" applyProtection="1">
      <alignment vertical="center" shrinkToFit="1"/>
      <protection locked="0"/>
    </xf>
    <xf numFmtId="0" fontId="48" fillId="9" borderId="66" xfId="0" applyFont="1" applyFill="1" applyBorder="1" applyAlignment="1" applyProtection="1">
      <alignment vertical="center" shrinkToFit="1"/>
      <protection locked="0"/>
    </xf>
    <xf numFmtId="0" fontId="48" fillId="9" borderId="68" xfId="0" applyFont="1" applyFill="1" applyBorder="1" applyAlignment="1" applyProtection="1">
      <alignment vertical="center" shrinkToFit="1"/>
      <protection locked="0"/>
    </xf>
    <xf numFmtId="0" fontId="48" fillId="9" borderId="67" xfId="0" applyFont="1" applyFill="1" applyBorder="1" applyAlignment="1" applyProtection="1">
      <alignment vertical="center" shrinkToFit="1"/>
      <protection locked="0"/>
    </xf>
    <xf numFmtId="0" fontId="48" fillId="9" borderId="74" xfId="0" applyFont="1" applyFill="1" applyBorder="1" applyAlignment="1" applyProtection="1">
      <alignment vertical="center" shrinkToFit="1"/>
      <protection locked="0"/>
    </xf>
    <xf numFmtId="0" fontId="48" fillId="9" borderId="76" xfId="0" applyFont="1" applyFill="1" applyBorder="1" applyAlignment="1" applyProtection="1">
      <alignment vertical="center" shrinkToFit="1"/>
      <protection locked="0"/>
    </xf>
    <xf numFmtId="0" fontId="48" fillId="9" borderId="75" xfId="0" applyFont="1" applyFill="1" applyBorder="1" applyAlignment="1" applyProtection="1">
      <alignment vertical="center" shrinkToFit="1"/>
      <protection locked="0"/>
    </xf>
    <xf numFmtId="0" fontId="45" fillId="0" borderId="70" xfId="0" applyFont="1" applyFill="1" applyBorder="1" applyAlignment="1" applyProtection="1">
      <alignment vertical="center" shrinkToFit="1"/>
      <protection locked="0"/>
    </xf>
    <xf numFmtId="0" fontId="45" fillId="0" borderId="72" xfId="0" applyFont="1" applyFill="1" applyBorder="1" applyAlignment="1" applyProtection="1">
      <alignment vertical="center" shrinkToFit="1"/>
      <protection locked="0"/>
    </xf>
    <xf numFmtId="0" fontId="45" fillId="0" borderId="71" xfId="0" applyFont="1" applyFill="1" applyBorder="1" applyAlignment="1" applyProtection="1">
      <alignment vertical="center" shrinkToFit="1"/>
      <protection locked="0"/>
    </xf>
    <xf numFmtId="0" fontId="36" fillId="6" borderId="13" xfId="0" applyFont="1" applyFill="1" applyBorder="1" applyAlignment="1">
      <alignment horizontal="center" vertical="center"/>
    </xf>
    <xf numFmtId="0" fontId="36" fillId="6" borderId="15" xfId="0" applyFont="1" applyFill="1" applyBorder="1" applyAlignment="1">
      <alignment horizontal="center" vertical="center"/>
    </xf>
    <xf numFmtId="0" fontId="46" fillId="10" borderId="70" xfId="0" applyFont="1" applyFill="1" applyBorder="1" applyAlignment="1" applyProtection="1">
      <alignment horizontal="center" vertical="center" shrinkToFit="1"/>
    </xf>
    <xf numFmtId="0" fontId="46" fillId="10" borderId="72" xfId="0" applyFont="1" applyFill="1" applyBorder="1" applyAlignment="1" applyProtection="1">
      <alignment horizontal="center" vertical="center" shrinkToFit="1"/>
    </xf>
    <xf numFmtId="0" fontId="46" fillId="10" borderId="71" xfId="0" applyFont="1" applyFill="1" applyBorder="1" applyAlignment="1" applyProtection="1">
      <alignment horizontal="center" vertical="center" shrinkToFit="1"/>
    </xf>
    <xf numFmtId="0" fontId="46" fillId="10" borderId="74" xfId="0" applyFont="1" applyFill="1" applyBorder="1" applyAlignment="1" applyProtection="1">
      <alignment horizontal="center" vertical="center" shrinkToFit="1"/>
    </xf>
    <xf numFmtId="0" fontId="46" fillId="10" borderId="76" xfId="0" applyFont="1" applyFill="1" applyBorder="1" applyAlignment="1" applyProtection="1">
      <alignment horizontal="center" vertical="center" shrinkToFit="1"/>
    </xf>
    <xf numFmtId="0" fontId="46" fillId="10" borderId="75" xfId="0" applyFont="1" applyFill="1" applyBorder="1" applyAlignment="1" applyProtection="1">
      <alignment horizontal="center" vertical="center" shrinkToFit="1"/>
    </xf>
    <xf numFmtId="164" fontId="47" fillId="0" borderId="47" xfId="0" applyNumberFormat="1" applyFont="1" applyFill="1" applyBorder="1" applyAlignment="1" applyProtection="1">
      <alignment horizontal="center" vertical="center"/>
    </xf>
    <xf numFmtId="164" fontId="47" fillId="0" borderId="2" xfId="0" applyNumberFormat="1" applyFont="1" applyFill="1" applyBorder="1" applyAlignment="1" applyProtection="1">
      <alignment horizontal="center" vertical="center"/>
    </xf>
    <xf numFmtId="164" fontId="47" fillId="0" borderId="63" xfId="0" applyNumberFormat="1" applyFont="1" applyFill="1" applyBorder="1" applyAlignment="1" applyProtection="1">
      <alignment horizontal="center" vertical="center"/>
    </xf>
    <xf numFmtId="164" fontId="49" fillId="9" borderId="47" xfId="0" applyNumberFormat="1" applyFont="1" applyFill="1" applyBorder="1" applyAlignment="1" applyProtection="1">
      <alignment horizontal="center" vertical="center"/>
    </xf>
    <xf numFmtId="164" fontId="49" fillId="9" borderId="2" xfId="0" applyNumberFormat="1" applyFont="1" applyFill="1" applyBorder="1" applyAlignment="1" applyProtection="1">
      <alignment horizontal="center" vertical="center"/>
    </xf>
    <xf numFmtId="164" fontId="49" fillId="9" borderId="63" xfId="0" applyNumberFormat="1" applyFont="1" applyFill="1" applyBorder="1" applyAlignment="1" applyProtection="1">
      <alignment horizontal="center" vertical="center"/>
    </xf>
    <xf numFmtId="0" fontId="40" fillId="11" borderId="0" xfId="0" applyFont="1" applyFill="1" applyAlignment="1">
      <alignment horizontal="left" vertical="center" wrapText="1"/>
    </xf>
    <xf numFmtId="0" fontId="28" fillId="11" borderId="0" xfId="0" applyFont="1" applyFill="1" applyAlignment="1">
      <alignment horizontal="center" vertical="center" wrapText="1"/>
    </xf>
    <xf numFmtId="0" fontId="44" fillId="5" borderId="0" xfId="2" applyFont="1" applyFill="1" applyAlignment="1" applyProtection="1">
      <alignment horizontal="center" vertical="center" wrapText="1"/>
      <protection hidden="1"/>
    </xf>
    <xf numFmtId="0" fontId="3" fillId="0" borderId="0" xfId="1" applyFont="1" applyBorder="1" applyAlignment="1" applyProtection="1">
      <alignment horizontal="center" vertical="center" wrapText="1"/>
      <protection hidden="1"/>
    </xf>
    <xf numFmtId="0" fontId="4" fillId="6" borderId="21" xfId="1" applyFont="1" applyFill="1" applyBorder="1" applyAlignment="1" applyProtection="1">
      <alignment horizontal="right" vertical="center"/>
      <protection hidden="1"/>
    </xf>
    <xf numFmtId="0" fontId="4" fillId="6" borderId="22" xfId="1" applyFont="1" applyFill="1" applyBorder="1" applyAlignment="1" applyProtection="1">
      <alignment horizontal="right" vertical="center"/>
      <protection hidden="1"/>
    </xf>
    <xf numFmtId="0" fontId="4" fillId="6" borderId="24" xfId="1" applyFont="1" applyFill="1" applyBorder="1" applyAlignment="1" applyProtection="1">
      <alignment horizontal="right" vertical="center"/>
      <protection hidden="1"/>
    </xf>
    <xf numFmtId="0" fontId="4" fillId="6" borderId="25" xfId="1" applyFont="1" applyFill="1" applyBorder="1" applyAlignment="1" applyProtection="1">
      <alignment horizontal="right" vertical="center"/>
      <protection hidden="1"/>
    </xf>
  </cellXfs>
  <cellStyles count="3">
    <cellStyle name="Hiperligação" xfId="2" builtinId="8"/>
    <cellStyle name="Normal" xfId="0" builtinId="0"/>
    <cellStyle name="Normal 2" xfId="1" xr:uid="{00000000-0005-0000-0000-000001000000}"/>
  </cellStyles>
  <dxfs count="12">
    <dxf>
      <font>
        <b/>
        <i val="0"/>
        <color rgb="FFFF0000"/>
      </font>
      <fill>
        <patternFill patternType="lightUp">
          <bgColor auto="1"/>
        </patternFill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b/>
        <i val="0"/>
        <color rgb="FFFF0000"/>
      </font>
      <fill>
        <patternFill patternType="lightUp"/>
      </fill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emf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'preenchimento cartas'!A1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svg"/><Relationship Id="rId2" Type="http://schemas.openxmlformats.org/officeDocument/2006/relationships/image" Target="../media/image8.png"/><Relationship Id="rId1" Type="http://schemas.openxmlformats.org/officeDocument/2006/relationships/hyperlink" Target="#'carta de competi&#231;&#227;o - trampolim'!A1"/><Relationship Id="rId6" Type="http://schemas.openxmlformats.org/officeDocument/2006/relationships/image" Target="../media/image2.svg"/><Relationship Id="rId5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363582</xdr:colOff>
      <xdr:row>0</xdr:row>
      <xdr:rowOff>0</xdr:rowOff>
    </xdr:from>
    <xdr:to>
      <xdr:col>30</xdr:col>
      <xdr:colOff>248739</xdr:colOff>
      <xdr:row>2</xdr:row>
      <xdr:rowOff>60416</xdr:rowOff>
    </xdr:to>
    <xdr:pic>
      <xdr:nvPicPr>
        <xdr:cNvPr id="35" name="Gráfico 34" descr="Seta: Reta com preenchimento sólido">
          <a:extLst>
            <a:ext uri="{FF2B5EF4-FFF2-40B4-BE49-F238E27FC236}">
              <a16:creationId xmlns:a16="http://schemas.microsoft.com/office/drawing/2014/main" id="{8B2BF2DB-B9A7-42F9-994F-4C2630103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r="41322"/>
        <a:stretch/>
      </xdr:blipFill>
      <xdr:spPr>
        <a:xfrm>
          <a:off x="17603832" y="0"/>
          <a:ext cx="1133203" cy="1308463"/>
        </a:xfrm>
        <a:prstGeom prst="rect">
          <a:avLst/>
        </a:prstGeom>
      </xdr:spPr>
    </xdr:pic>
    <xdr:clientData/>
  </xdr:twoCellAnchor>
  <xdr:twoCellAnchor editAs="oneCell">
    <xdr:from>
      <xdr:col>3</xdr:col>
      <xdr:colOff>337461</xdr:colOff>
      <xdr:row>2</xdr:row>
      <xdr:rowOff>87682</xdr:rowOff>
    </xdr:from>
    <xdr:to>
      <xdr:col>7</xdr:col>
      <xdr:colOff>165787</xdr:colOff>
      <xdr:row>5</xdr:row>
      <xdr:rowOff>1570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7" y="947653"/>
          <a:ext cx="3172690" cy="142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337461</xdr:colOff>
      <xdr:row>17</xdr:row>
      <xdr:rowOff>87682</xdr:rowOff>
    </xdr:from>
    <xdr:ext cx="3172690" cy="1421832"/>
    <xdr:pic>
      <xdr:nvPicPr>
        <xdr:cNvPr id="26" name="Imagem 25">
          <a:extLst>
            <a:ext uri="{FF2B5EF4-FFF2-40B4-BE49-F238E27FC236}">
              <a16:creationId xmlns:a16="http://schemas.microsoft.com/office/drawing/2014/main" id="{3AF141DB-CDA6-4F5B-9658-DED31E7A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7" y="947653"/>
          <a:ext cx="3172690" cy="142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337461</xdr:colOff>
      <xdr:row>32</xdr:row>
      <xdr:rowOff>87682</xdr:rowOff>
    </xdr:from>
    <xdr:ext cx="3172690" cy="1421832"/>
    <xdr:pic>
      <xdr:nvPicPr>
        <xdr:cNvPr id="27" name="Imagem 26">
          <a:extLst>
            <a:ext uri="{FF2B5EF4-FFF2-40B4-BE49-F238E27FC236}">
              <a16:creationId xmlns:a16="http://schemas.microsoft.com/office/drawing/2014/main" id="{83D96684-D151-47DD-82D5-7D788348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7" y="947653"/>
          <a:ext cx="3172690" cy="142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337461</xdr:colOff>
      <xdr:row>47</xdr:row>
      <xdr:rowOff>87682</xdr:rowOff>
    </xdr:from>
    <xdr:ext cx="3172690" cy="1421832"/>
    <xdr:pic>
      <xdr:nvPicPr>
        <xdr:cNvPr id="28" name="Imagem 27">
          <a:extLst>
            <a:ext uri="{FF2B5EF4-FFF2-40B4-BE49-F238E27FC236}">
              <a16:creationId xmlns:a16="http://schemas.microsoft.com/office/drawing/2014/main" id="{27568EEE-E2A4-44E8-94F1-761A9B603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7" y="947653"/>
          <a:ext cx="3172690" cy="1421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</xdr:row>
      <xdr:rowOff>16923</xdr:rowOff>
    </xdr:from>
    <xdr:to>
      <xdr:col>3</xdr:col>
      <xdr:colOff>247848</xdr:colOff>
      <xdr:row>17</xdr:row>
      <xdr:rowOff>18603</xdr:rowOff>
    </xdr:to>
    <xdr:pic>
      <xdr:nvPicPr>
        <xdr:cNvPr id="29" name="Gráfico 28" descr="Cortar com preenchimento sólido">
          <a:extLst>
            <a:ext uri="{FF2B5EF4-FFF2-40B4-BE49-F238E27FC236}">
              <a16:creationId xmlns:a16="http://schemas.microsoft.com/office/drawing/2014/main" id="{2B7A1E6A-F9C9-4797-B255-9B5028C0D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0" y="7043011"/>
          <a:ext cx="535391" cy="5490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244038</xdr:colOff>
      <xdr:row>32</xdr:row>
      <xdr:rowOff>16921</xdr:rowOff>
    </xdr:to>
    <xdr:pic>
      <xdr:nvPicPr>
        <xdr:cNvPr id="30" name="Gráfico 29" descr="Cortar com preenchimento sólido">
          <a:extLst>
            <a:ext uri="{FF2B5EF4-FFF2-40B4-BE49-F238E27FC236}">
              <a16:creationId xmlns:a16="http://schemas.microsoft.com/office/drawing/2014/main" id="{CB1E1DDD-878B-4432-8E4F-430B6FFD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0" y="13323794"/>
          <a:ext cx="539201" cy="543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244038</xdr:colOff>
      <xdr:row>47</xdr:row>
      <xdr:rowOff>16921</xdr:rowOff>
    </xdr:to>
    <xdr:pic>
      <xdr:nvPicPr>
        <xdr:cNvPr id="31" name="Gráfico 30" descr="Cortar com preenchimento sólido">
          <a:extLst>
            <a:ext uri="{FF2B5EF4-FFF2-40B4-BE49-F238E27FC236}">
              <a16:creationId xmlns:a16="http://schemas.microsoft.com/office/drawing/2014/main" id="{9878FC34-E552-4EEA-85E8-CAA2C3FB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0" y="19621500"/>
          <a:ext cx="539201" cy="543373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0</xdr:row>
      <xdr:rowOff>1</xdr:rowOff>
    </xdr:from>
    <xdr:to>
      <xdr:col>8</xdr:col>
      <xdr:colOff>108857</xdr:colOff>
      <xdr:row>2</xdr:row>
      <xdr:rowOff>19354</xdr:rowOff>
    </xdr:to>
    <xdr:pic>
      <xdr:nvPicPr>
        <xdr:cNvPr id="33" name="Gráfico 32" descr="Indicador de costas da mão a apontar para a direita destaqu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14FB288-4B8D-44E6-AB14-E39B2B5D0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7224" t="-415288" r="-75449" b="-33951"/>
        <a:stretch/>
      </xdr:blipFill>
      <xdr:spPr>
        <a:xfrm rot="16200000">
          <a:off x="1618283" y="-1563853"/>
          <a:ext cx="1267400" cy="43951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1503531</xdr:colOff>
      <xdr:row>1</xdr:row>
      <xdr:rowOff>439382</xdr:rowOff>
    </xdr:to>
    <xdr:pic>
      <xdr:nvPicPr>
        <xdr:cNvPr id="4" name="Gráfico 3" descr="Indicador de costas da mão a apontar para a direita destaqu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134C79-BCAB-47DC-9791-14F863A9A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312" t="-454911" r="-23464" b="3"/>
        <a:stretch/>
      </xdr:blipFill>
      <xdr:spPr>
        <a:xfrm rot="16200000">
          <a:off x="1512590" y="-1512589"/>
          <a:ext cx="910028" cy="3935207"/>
        </a:xfrm>
        <a:prstGeom prst="rect">
          <a:avLst/>
        </a:prstGeom>
      </xdr:spPr>
    </xdr:pic>
    <xdr:clientData/>
  </xdr:twoCellAnchor>
  <xdr:twoCellAnchor editAs="oneCell">
    <xdr:from>
      <xdr:col>6</xdr:col>
      <xdr:colOff>358814</xdr:colOff>
      <xdr:row>2</xdr:row>
      <xdr:rowOff>11206</xdr:rowOff>
    </xdr:from>
    <xdr:to>
      <xdr:col>9</xdr:col>
      <xdr:colOff>1082120</xdr:colOff>
      <xdr:row>5</xdr:row>
      <xdr:rowOff>130834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99B82E5-00E2-410B-834D-4C7B0AEA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814" y="862853"/>
          <a:ext cx="3158792" cy="145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38524</xdr:colOff>
      <xdr:row>0</xdr:row>
      <xdr:rowOff>324971</xdr:rowOff>
    </xdr:from>
    <xdr:to>
      <xdr:col>29</xdr:col>
      <xdr:colOff>56029</xdr:colOff>
      <xdr:row>2</xdr:row>
      <xdr:rowOff>16920</xdr:rowOff>
    </xdr:to>
    <xdr:pic>
      <xdr:nvPicPr>
        <xdr:cNvPr id="6" name="Gráfico 5" descr="Seta: Reta com preenchimento sólido">
          <a:extLst>
            <a:ext uri="{FF2B5EF4-FFF2-40B4-BE49-F238E27FC236}">
              <a16:creationId xmlns:a16="http://schemas.microsoft.com/office/drawing/2014/main" id="{4C078179-C2F7-4825-88CA-1FA1A1AA0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t="16317" r="62326" b="24319"/>
        <a:stretch/>
      </xdr:blipFill>
      <xdr:spPr>
        <a:xfrm>
          <a:off x="14393259" y="324971"/>
          <a:ext cx="622623" cy="65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CD66"/>
  <sheetViews>
    <sheetView showGridLines="0" showRowColHeaders="0" topLeftCell="C1" zoomScale="55" zoomScaleNormal="55" zoomScaleSheetLayoutView="55" workbookViewId="0">
      <pane ySplit="2" topLeftCell="A3" activePane="bottomLeft" state="frozen"/>
      <selection activeCell="C1" sqref="C1"/>
      <selection pane="bottomLeft" activeCell="E15" sqref="E15:F15"/>
    </sheetView>
  </sheetViews>
  <sheetFormatPr defaultColWidth="9.109375" defaultRowHeight="46.2" x14ac:dyDescent="0.3"/>
  <cols>
    <col min="1" max="2" width="9.109375" style="8" hidden="1" customWidth="1"/>
    <col min="3" max="3" width="4.33203125" style="3" customWidth="1"/>
    <col min="4" max="4" width="27.77734375" style="3" customWidth="1"/>
    <col min="5" max="5" width="5.6640625" style="8" customWidth="1"/>
    <col min="6" max="6" width="4.44140625" style="8" customWidth="1"/>
    <col min="7" max="14" width="10.5546875" style="8" customWidth="1"/>
    <col min="15" max="15" width="9.5546875" style="8" customWidth="1"/>
    <col min="16" max="21" width="10.5546875" style="8" customWidth="1"/>
    <col min="22" max="22" width="1.21875" style="8" customWidth="1"/>
    <col min="23" max="25" width="9.33203125" style="8" customWidth="1"/>
    <col min="26" max="28" width="9" style="8" customWidth="1"/>
    <col min="29" max="82" width="9.109375" style="64"/>
    <col min="83" max="87" width="9.109375" style="8" customWidth="1"/>
    <col min="88" max="16384" width="9.109375" style="8"/>
  </cols>
  <sheetData>
    <row r="1" spans="1:82" ht="61.8" customHeight="1" x14ac:dyDescent="0.3">
      <c r="A1" s="203" t="s">
        <v>127</v>
      </c>
      <c r="B1" s="203"/>
      <c r="C1" s="203"/>
      <c r="D1" s="203"/>
      <c r="E1" s="203"/>
      <c r="F1" s="203"/>
      <c r="G1" s="203"/>
      <c r="H1" s="203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218">
        <v>1</v>
      </c>
      <c r="AA1" s="218"/>
      <c r="AB1" s="218"/>
      <c r="AD1" s="12"/>
      <c r="AE1" s="201" t="s">
        <v>128</v>
      </c>
      <c r="AF1" s="202"/>
      <c r="AG1" s="202"/>
      <c r="AH1" s="202"/>
      <c r="AI1" s="202"/>
      <c r="AJ1" s="202"/>
      <c r="AK1" s="202"/>
    </row>
    <row r="2" spans="1:82" ht="37.799999999999997" customHeight="1" x14ac:dyDescent="0.3">
      <c r="A2" s="203"/>
      <c r="B2" s="203"/>
      <c r="C2" s="203"/>
      <c r="D2" s="203"/>
      <c r="E2" s="203"/>
      <c r="F2" s="203"/>
      <c r="G2" s="203"/>
      <c r="H2" s="203"/>
      <c r="I2" s="204" t="s">
        <v>80</v>
      </c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18"/>
      <c r="AA2" s="218"/>
      <c r="AB2" s="218"/>
      <c r="AD2" s="12"/>
      <c r="AE2" s="202"/>
      <c r="AF2" s="202"/>
      <c r="AG2" s="202"/>
      <c r="AH2" s="202"/>
      <c r="AI2" s="202"/>
      <c r="AJ2" s="202"/>
      <c r="AK2" s="202"/>
    </row>
    <row r="3" spans="1:82" s="12" customFormat="1" ht="45.6" customHeight="1" x14ac:dyDescent="0.3">
      <c r="B3" s="12">
        <f>INDEX('preenchimento cartas'!M:M,MATCH('carta de competição - trampolim'!Z1,'preenchimento cartas'!G:G,0))</f>
        <v>0</v>
      </c>
      <c r="C3" s="9"/>
      <c r="D3" s="9"/>
      <c r="E3" s="9"/>
      <c r="F3" s="9"/>
      <c r="H3" s="148" t="s">
        <v>69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5"/>
      <c r="BJ3" s="118" t="s">
        <v>38</v>
      </c>
    </row>
    <row r="4" spans="1:82" s="12" customFormat="1" ht="37.200000000000003" customHeight="1" x14ac:dyDescent="0.3">
      <c r="A4" s="12" t="s">
        <v>82</v>
      </c>
      <c r="B4" s="12" t="str">
        <f>$A$4&amp;$Z$1&amp;$A$12</f>
        <v>M11</v>
      </c>
      <c r="C4" s="9"/>
      <c r="D4" s="9"/>
      <c r="E4" s="9"/>
      <c r="F4" s="9"/>
      <c r="G4" s="10"/>
      <c r="H4" s="10"/>
      <c r="I4" s="13" t="s">
        <v>36</v>
      </c>
      <c r="J4" s="124" t="str">
        <f>IF(G7="","",IF('preenchimento cartas'!$M$4="","",'preenchimento cartas'!$M$4))</f>
        <v/>
      </c>
      <c r="K4" s="125"/>
      <c r="L4" s="125"/>
      <c r="M4" s="125"/>
      <c r="N4" s="125"/>
      <c r="O4" s="126"/>
      <c r="P4" s="146" t="s">
        <v>47</v>
      </c>
      <c r="Q4" s="147"/>
      <c r="R4" s="158" t="str">
        <f>IF(G7="","",IF('preenchimento cartas'!$U$4="","",'preenchimento cartas'!$U$4))</f>
        <v/>
      </c>
      <c r="S4" s="159"/>
      <c r="T4" s="159"/>
      <c r="U4" s="159"/>
      <c r="V4" s="159"/>
      <c r="W4" s="159"/>
      <c r="X4" s="160"/>
      <c r="Y4" s="151" t="s">
        <v>48</v>
      </c>
      <c r="Z4" s="152"/>
      <c r="AA4" s="135" t="str">
        <f>IFERROR(INDEX('preenchimento cartas'!$H:$H,MATCH('carta de competição - trampolim'!$B$4,'preenchimento cartas'!$E:$E,0)),"")</f>
        <v/>
      </c>
      <c r="AB4" s="136"/>
      <c r="AE4" s="74"/>
      <c r="BJ4" s="118"/>
    </row>
    <row r="5" spans="1:82" s="12" customFormat="1" ht="37.200000000000003" customHeight="1" x14ac:dyDescent="0.3">
      <c r="C5" s="149" t="str">
        <f>'preenchimento cartas'!G6</f>
        <v xml:space="preserve">  José Emanuel Rocha -2011-2021</v>
      </c>
      <c r="D5" s="149"/>
      <c r="E5" s="149"/>
      <c r="F5" s="149"/>
      <c r="G5" s="149"/>
      <c r="H5" s="149"/>
      <c r="I5" s="14" t="s">
        <v>70</v>
      </c>
      <c r="J5" s="127" t="str">
        <f>IF(G7="","",IF('preenchimento cartas'!$M$5="","",'preenchimento cartas'!$M$5))</f>
        <v/>
      </c>
      <c r="K5" s="128"/>
      <c r="L5" s="128"/>
      <c r="M5" s="128"/>
      <c r="N5" s="128"/>
      <c r="O5" s="129"/>
      <c r="P5" s="142" t="s">
        <v>49</v>
      </c>
      <c r="Q5" s="143"/>
      <c r="R5" s="169" t="str">
        <f>IF(G7="","",IF('preenchimento cartas'!$U$5="","",'preenchimento cartas'!$U$5))</f>
        <v/>
      </c>
      <c r="S5" s="170"/>
      <c r="T5" s="170"/>
      <c r="U5" s="170"/>
      <c r="V5" s="170"/>
      <c r="W5" s="170"/>
      <c r="X5" s="171"/>
      <c r="Y5" s="153" t="s">
        <v>64</v>
      </c>
      <c r="Z5" s="154"/>
      <c r="AA5" s="131" t="str">
        <f>IFERROR(INDEX('preenchimento cartas'!$I:$I,MATCH('carta de competição - trampolim'!$B$4,'preenchimento cartas'!$E:$E,0)),"")</f>
        <v/>
      </c>
      <c r="AB5" s="132"/>
      <c r="BJ5" s="118"/>
    </row>
    <row r="6" spans="1:82" s="12" customFormat="1" ht="12" customHeight="1" x14ac:dyDescent="0.3">
      <c r="C6" s="150"/>
      <c r="D6" s="150"/>
      <c r="E6" s="150"/>
      <c r="F6" s="150"/>
      <c r="G6" s="150"/>
      <c r="H6" s="15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53"/>
      <c r="Z6" s="154"/>
      <c r="AA6" s="131"/>
      <c r="AB6" s="132"/>
      <c r="BJ6" s="16"/>
    </row>
    <row r="7" spans="1:82" s="12" customFormat="1" ht="37.200000000000003" customHeight="1" x14ac:dyDescent="0.3">
      <c r="C7" s="119" t="s">
        <v>23</v>
      </c>
      <c r="D7" s="120"/>
      <c r="E7" s="121"/>
      <c r="F7" s="121"/>
      <c r="G7" s="137" t="str">
        <f>IFERROR(INDEX('preenchimento cartas'!$J:$J,MATCH('carta de competição - trampolim'!$B$4,'preenchimento cartas'!$E:$E,0)),"")</f>
        <v/>
      </c>
      <c r="H7" s="137"/>
      <c r="I7" s="137"/>
      <c r="J7" s="137"/>
      <c r="K7" s="137"/>
      <c r="L7" s="137"/>
      <c r="M7" s="138" t="s">
        <v>37</v>
      </c>
      <c r="N7" s="138"/>
      <c r="O7" s="139" t="str">
        <f>IFERROR(INDEX('preenchimento cartas'!$K:$K,MATCH('carta de competição - trampolim'!$B$4,'preenchimento cartas'!$E:$E,0)),"")</f>
        <v/>
      </c>
      <c r="P7" s="140"/>
      <c r="Q7" s="141"/>
      <c r="R7" s="35" t="s">
        <v>36</v>
      </c>
      <c r="S7" s="157" t="str">
        <f>IFERROR(INDEX('preenchimento cartas'!$M:$M,MATCH('carta de competição - trampolim'!$B$4,'preenchimento cartas'!$E:$E,0)),"")</f>
        <v/>
      </c>
      <c r="T7" s="157"/>
      <c r="U7" s="157"/>
      <c r="V7" s="122" t="s">
        <v>71</v>
      </c>
      <c r="W7" s="123"/>
      <c r="X7" s="65" t="str">
        <f>IFERROR(INDEX('preenchimento cartas'!$N:$N,MATCH('carta de competição - trampolim'!$B$4,'preenchimento cartas'!$E:$E,0)),"")</f>
        <v/>
      </c>
      <c r="Y7" s="155"/>
      <c r="Z7" s="156"/>
      <c r="AA7" s="133"/>
      <c r="AB7" s="134"/>
    </row>
    <row r="8" spans="1:82" ht="10.8" customHeight="1" x14ac:dyDescent="0.3">
      <c r="B8" s="12"/>
      <c r="G8" s="4"/>
      <c r="O8" s="7"/>
    </row>
    <row r="9" spans="1:82" ht="43.8" customHeight="1" thickBot="1" x14ac:dyDescent="0.35">
      <c r="B9" s="12"/>
      <c r="C9" s="177" t="s">
        <v>24</v>
      </c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9"/>
      <c r="O9" s="7"/>
      <c r="P9" s="174" t="s">
        <v>99</v>
      </c>
      <c r="Q9" s="175"/>
      <c r="R9" s="175"/>
      <c r="S9" s="175"/>
      <c r="T9" s="175"/>
      <c r="U9" s="176"/>
      <c r="V9" s="26"/>
      <c r="W9" s="130" t="s">
        <v>29</v>
      </c>
      <c r="X9" s="130"/>
      <c r="Y9" s="130"/>
      <c r="Z9" s="130"/>
      <c r="AA9" s="130"/>
      <c r="AB9" s="130"/>
    </row>
    <row r="10" spans="1:82" ht="37.200000000000003" customHeight="1" x14ac:dyDescent="0.3">
      <c r="A10" s="5"/>
      <c r="B10" s="12"/>
      <c r="C10" s="161" t="s">
        <v>13</v>
      </c>
      <c r="D10" s="162"/>
      <c r="E10" s="162"/>
      <c r="F10" s="163"/>
      <c r="G10" s="90" t="s">
        <v>1</v>
      </c>
      <c r="H10" s="90"/>
      <c r="I10" s="90"/>
      <c r="J10" s="55" t="s">
        <v>72</v>
      </c>
      <c r="K10" s="55" t="s">
        <v>2</v>
      </c>
      <c r="L10" s="55" t="s">
        <v>31</v>
      </c>
      <c r="M10" s="55" t="s">
        <v>32</v>
      </c>
      <c r="N10" s="55" t="s">
        <v>3</v>
      </c>
      <c r="O10" s="7"/>
      <c r="P10" s="100" t="s">
        <v>39</v>
      </c>
      <c r="Q10" s="108"/>
      <c r="R10" s="100" t="s">
        <v>42</v>
      </c>
      <c r="S10" s="108"/>
      <c r="T10" s="101" t="s">
        <v>35</v>
      </c>
      <c r="U10" s="102"/>
      <c r="V10" s="26"/>
      <c r="W10" s="144" t="s">
        <v>73</v>
      </c>
      <c r="X10" s="145"/>
      <c r="Y10" s="145"/>
      <c r="Z10" s="145"/>
      <c r="AA10" s="59">
        <v>1</v>
      </c>
      <c r="AB10" s="27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</row>
    <row r="11" spans="1:82" ht="37.200000000000003" customHeight="1" thickBot="1" x14ac:dyDescent="0.35">
      <c r="A11" s="5"/>
      <c r="B11" s="12"/>
      <c r="C11" s="164"/>
      <c r="D11" s="165"/>
      <c r="E11" s="165"/>
      <c r="F11" s="166"/>
      <c r="G11" s="91"/>
      <c r="H11" s="91"/>
      <c r="I11" s="91"/>
      <c r="J11" s="56">
        <v>2.5</v>
      </c>
      <c r="K11" s="56">
        <v>2</v>
      </c>
      <c r="L11" s="56">
        <v>1.5</v>
      </c>
      <c r="M11" s="56">
        <v>1</v>
      </c>
      <c r="N11" s="57">
        <v>0.5</v>
      </c>
      <c r="O11" s="7"/>
      <c r="P11" s="100"/>
      <c r="Q11" s="109"/>
      <c r="R11" s="100"/>
      <c r="S11" s="109"/>
      <c r="T11" s="101"/>
      <c r="U11" s="103"/>
      <c r="V11" s="26"/>
      <c r="W11" s="104" t="s">
        <v>75</v>
      </c>
      <c r="X11" s="105"/>
      <c r="Y11" s="105"/>
      <c r="Z11" s="105"/>
      <c r="AA11" s="60">
        <v>0.2</v>
      </c>
      <c r="AB11" s="2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</row>
    <row r="12" spans="1:82" s="5" customFormat="1" ht="37.200000000000003" customHeight="1" x14ac:dyDescent="0.3">
      <c r="A12" s="8">
        <v>1</v>
      </c>
      <c r="B12" s="12" t="str">
        <f>$A$4&amp;$Z$1&amp;$A$13</f>
        <v>M12</v>
      </c>
      <c r="C12" s="215" t="str">
        <f>IFERROR(INDEX('preenchimento cartas'!$O:$O,MATCH('carta de competição - trampolim'!$B12,'preenchimento cartas'!$E:$E,0)),"")</f>
        <v/>
      </c>
      <c r="D12" s="216"/>
      <c r="E12" s="216"/>
      <c r="F12" s="217"/>
      <c r="G12" s="92" t="s">
        <v>4</v>
      </c>
      <c r="H12" s="92"/>
      <c r="I12" s="93"/>
      <c r="J12" s="23"/>
      <c r="K12" s="24"/>
      <c r="L12" s="24"/>
      <c r="M12" s="24"/>
      <c r="N12" s="25"/>
      <c r="O12" s="7"/>
      <c r="P12" s="100" t="s">
        <v>40</v>
      </c>
      <c r="Q12" s="110"/>
      <c r="R12" s="100" t="s">
        <v>45</v>
      </c>
      <c r="S12" s="112"/>
      <c r="T12" s="114" t="s">
        <v>76</v>
      </c>
      <c r="U12" s="110"/>
      <c r="V12" s="26"/>
      <c r="W12" s="104" t="s">
        <v>74</v>
      </c>
      <c r="X12" s="105"/>
      <c r="Y12" s="105"/>
      <c r="Z12" s="105"/>
      <c r="AA12" s="60">
        <v>0.3</v>
      </c>
      <c r="AB12" s="28"/>
    </row>
    <row r="13" spans="1:82" s="5" customFormat="1" ht="37.200000000000003" customHeight="1" x14ac:dyDescent="0.3">
      <c r="A13" s="8">
        <v>2</v>
      </c>
      <c r="B13" s="12"/>
      <c r="C13" s="209"/>
      <c r="D13" s="210"/>
      <c r="E13" s="210"/>
      <c r="F13" s="211"/>
      <c r="G13" s="94" t="s">
        <v>5</v>
      </c>
      <c r="H13" s="94"/>
      <c r="I13" s="95"/>
      <c r="J13" s="17"/>
      <c r="K13" s="18"/>
      <c r="L13" s="18"/>
      <c r="M13" s="18"/>
      <c r="N13" s="19"/>
      <c r="O13" s="7"/>
      <c r="P13" s="100"/>
      <c r="Q13" s="111"/>
      <c r="R13" s="100"/>
      <c r="S13" s="113"/>
      <c r="T13" s="114"/>
      <c r="U13" s="111"/>
      <c r="V13" s="26"/>
      <c r="W13" s="104" t="s">
        <v>78</v>
      </c>
      <c r="X13" s="105"/>
      <c r="Y13" s="105"/>
      <c r="Z13" s="105"/>
      <c r="AA13" s="60">
        <v>0.3</v>
      </c>
      <c r="AB13" s="28"/>
    </row>
    <row r="14" spans="1:82" ht="37.200000000000003" customHeight="1" x14ac:dyDescent="0.3">
      <c r="A14" s="8">
        <v>3</v>
      </c>
      <c r="B14" s="12"/>
      <c r="C14" s="212"/>
      <c r="D14" s="213"/>
      <c r="E14" s="213"/>
      <c r="F14" s="214"/>
      <c r="G14" s="96" t="s">
        <v>22</v>
      </c>
      <c r="H14" s="96"/>
      <c r="I14" s="97"/>
      <c r="J14" s="17"/>
      <c r="K14" s="18"/>
      <c r="L14" s="18"/>
      <c r="M14" s="18"/>
      <c r="N14" s="19"/>
      <c r="O14" s="7"/>
      <c r="P14" s="100" t="s">
        <v>41</v>
      </c>
      <c r="Q14" s="110"/>
      <c r="R14" s="100" t="s">
        <v>46</v>
      </c>
      <c r="S14" s="108"/>
      <c r="T14" s="26"/>
      <c r="U14" s="26"/>
      <c r="V14" s="26"/>
      <c r="W14" s="104" t="s">
        <v>77</v>
      </c>
      <c r="X14" s="105"/>
      <c r="Y14" s="105"/>
      <c r="Z14" s="105"/>
      <c r="AA14" s="60">
        <v>0.5</v>
      </c>
      <c r="AB14" s="2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</row>
    <row r="15" spans="1:82" ht="37.200000000000003" customHeight="1" x14ac:dyDescent="0.3">
      <c r="A15" s="8">
        <v>4</v>
      </c>
      <c r="B15" s="12"/>
      <c r="C15" s="205" t="s">
        <v>98</v>
      </c>
      <c r="D15" s="206"/>
      <c r="E15" s="207" t="str" cm="1">
        <f t="array" ref="E15">IFERROR(INDEX(difmini,MATCH('carta de competição - trampolim'!C12,minitrampolim,0)),"")</f>
        <v/>
      </c>
      <c r="F15" s="208"/>
      <c r="G15" s="98" t="s">
        <v>6</v>
      </c>
      <c r="H15" s="98"/>
      <c r="I15" s="99"/>
      <c r="J15" s="20"/>
      <c r="K15" s="21"/>
      <c r="L15" s="21"/>
      <c r="M15" s="21"/>
      <c r="N15" s="22"/>
      <c r="O15" s="7"/>
      <c r="P15" s="100"/>
      <c r="Q15" s="111"/>
      <c r="R15" s="100"/>
      <c r="S15" s="109"/>
      <c r="T15" s="26"/>
      <c r="U15" s="26"/>
      <c r="V15" s="26"/>
      <c r="W15" s="106" t="s">
        <v>90</v>
      </c>
      <c r="X15" s="107"/>
      <c r="Y15" s="107"/>
      <c r="Z15" s="107"/>
      <c r="AA15" s="61">
        <v>5</v>
      </c>
      <c r="AB15" s="29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</row>
    <row r="16" spans="1:82" ht="21" customHeight="1" x14ac:dyDescent="0.3">
      <c r="C16" s="30"/>
      <c r="D16" s="30"/>
      <c r="E16" s="30"/>
      <c r="F16" s="30"/>
      <c r="G16" s="31"/>
      <c r="H16" s="31"/>
      <c r="I16" s="31"/>
      <c r="J16" s="32"/>
      <c r="K16" s="32"/>
      <c r="L16" s="32"/>
      <c r="M16" s="6"/>
      <c r="N16" s="26"/>
      <c r="O16" s="6"/>
      <c r="P16" s="26"/>
      <c r="Q16" s="6"/>
      <c r="R16" s="26"/>
      <c r="S16" s="6"/>
      <c r="T16" s="26"/>
      <c r="U16" s="26"/>
      <c r="V16" s="26"/>
      <c r="W16" s="33"/>
      <c r="X16" s="33"/>
      <c r="Y16" s="33"/>
      <c r="Z16" s="33"/>
      <c r="AA16" s="34"/>
      <c r="AB16" s="34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</row>
    <row r="17" spans="1:82" ht="21" customHeight="1" x14ac:dyDescent="0.3">
      <c r="C17" s="36"/>
      <c r="D17" s="36"/>
      <c r="E17" s="36"/>
      <c r="F17" s="36"/>
      <c r="G17" s="37"/>
      <c r="H17" s="37"/>
      <c r="I17" s="37"/>
      <c r="J17" s="38"/>
      <c r="K17" s="38"/>
      <c r="L17" s="38"/>
      <c r="M17" s="39"/>
      <c r="N17" s="40"/>
      <c r="O17" s="39"/>
      <c r="P17" s="40"/>
      <c r="Q17" s="39"/>
      <c r="R17" s="40"/>
      <c r="S17" s="39"/>
      <c r="T17" s="40"/>
      <c r="U17" s="40"/>
      <c r="V17" s="40"/>
      <c r="W17" s="41"/>
      <c r="X17" s="41"/>
      <c r="Y17" s="41"/>
      <c r="Z17" s="41"/>
      <c r="AA17" s="42"/>
      <c r="AB17" s="42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</row>
    <row r="18" spans="1:82" s="12" customFormat="1" ht="45.6" customHeight="1" x14ac:dyDescent="0.3">
      <c r="C18" s="9"/>
      <c r="D18" s="9"/>
      <c r="E18" s="9"/>
      <c r="F18" s="9"/>
      <c r="H18" s="148" t="s">
        <v>69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5"/>
      <c r="BJ18" s="118" t="s">
        <v>38</v>
      </c>
    </row>
    <row r="19" spans="1:82" s="12" customFormat="1" ht="37.200000000000003" customHeight="1" x14ac:dyDescent="0.3">
      <c r="C19" s="9"/>
      <c r="D19" s="9"/>
      <c r="E19" s="9"/>
      <c r="F19" s="9"/>
      <c r="G19" s="10"/>
      <c r="H19" s="10"/>
      <c r="I19" s="13" t="s">
        <v>36</v>
      </c>
      <c r="J19" s="124" t="str">
        <f>IF(G22="","",IF('preenchimento cartas'!$M$4="","",'preenchimento cartas'!$M$4))</f>
        <v/>
      </c>
      <c r="K19" s="125"/>
      <c r="L19" s="125"/>
      <c r="M19" s="125"/>
      <c r="N19" s="125"/>
      <c r="O19" s="126"/>
      <c r="P19" s="146" t="s">
        <v>47</v>
      </c>
      <c r="Q19" s="147"/>
      <c r="R19" s="158" t="str">
        <f>IF(G22="","",IF('preenchimento cartas'!$U$4="","",'preenchimento cartas'!$U$4))</f>
        <v/>
      </c>
      <c r="S19" s="159"/>
      <c r="T19" s="159"/>
      <c r="U19" s="159"/>
      <c r="V19" s="159"/>
      <c r="W19" s="159"/>
      <c r="X19" s="160"/>
      <c r="Y19" s="151" t="s">
        <v>48</v>
      </c>
      <c r="Z19" s="152"/>
      <c r="AA19" s="135" t="str">
        <f>IFERROR(INDEX('preenchimento cartas'!$H:$H,MATCH('carta de competição - trampolim'!$B$4,'preenchimento cartas'!$E:$E,0)),"")</f>
        <v/>
      </c>
      <c r="AB19" s="136"/>
      <c r="BJ19" s="118"/>
    </row>
    <row r="20" spans="1:82" s="12" customFormat="1" ht="37.200000000000003" customHeight="1" x14ac:dyDescent="0.3">
      <c r="C20" s="149" t="s">
        <v>79</v>
      </c>
      <c r="D20" s="149"/>
      <c r="E20" s="149"/>
      <c r="F20" s="149"/>
      <c r="G20" s="149"/>
      <c r="H20" s="149"/>
      <c r="I20" s="14" t="s">
        <v>70</v>
      </c>
      <c r="J20" s="127" t="str">
        <f>IF(G22="","",IF('preenchimento cartas'!$M$5="","",'preenchimento cartas'!$M$5))</f>
        <v/>
      </c>
      <c r="K20" s="128"/>
      <c r="L20" s="128"/>
      <c r="M20" s="128"/>
      <c r="N20" s="128"/>
      <c r="O20" s="129"/>
      <c r="P20" s="142" t="s">
        <v>49</v>
      </c>
      <c r="Q20" s="143"/>
      <c r="R20" s="169" t="str">
        <f>IF(G22="","",IF('preenchimento cartas'!$U$5="","",'preenchimento cartas'!$U$5))</f>
        <v/>
      </c>
      <c r="S20" s="170"/>
      <c r="T20" s="170"/>
      <c r="U20" s="170"/>
      <c r="V20" s="170"/>
      <c r="W20" s="170"/>
      <c r="X20" s="171"/>
      <c r="Y20" s="153" t="s">
        <v>64</v>
      </c>
      <c r="Z20" s="154"/>
      <c r="AA20" s="131" t="str">
        <f>IFERROR(INDEX('preenchimento cartas'!$I:$I,MATCH('carta de competição - trampolim'!$B$4,'preenchimento cartas'!$E:$E,0)),"")</f>
        <v/>
      </c>
      <c r="AB20" s="132"/>
      <c r="BJ20" s="118"/>
    </row>
    <row r="21" spans="1:82" s="12" customFormat="1" ht="12" customHeight="1" x14ac:dyDescent="0.3">
      <c r="C21" s="150"/>
      <c r="D21" s="150"/>
      <c r="E21" s="150"/>
      <c r="F21" s="150"/>
      <c r="G21" s="150"/>
      <c r="H21" s="15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53"/>
      <c r="Z21" s="154"/>
      <c r="AA21" s="131"/>
      <c r="AB21" s="132"/>
      <c r="BJ21" s="16"/>
    </row>
    <row r="22" spans="1:82" s="12" customFormat="1" ht="37.200000000000003" customHeight="1" x14ac:dyDescent="0.3">
      <c r="A22" s="8"/>
      <c r="C22" s="119" t="s">
        <v>23</v>
      </c>
      <c r="D22" s="120"/>
      <c r="E22" s="121"/>
      <c r="F22" s="121"/>
      <c r="G22" s="137" t="str">
        <f>IFERROR(INDEX('preenchimento cartas'!$J:$J,MATCH('carta de competição - trampolim'!$B$4,'preenchimento cartas'!$E:$E,0)),"")</f>
        <v/>
      </c>
      <c r="H22" s="137"/>
      <c r="I22" s="137"/>
      <c r="J22" s="137"/>
      <c r="K22" s="137"/>
      <c r="L22" s="137"/>
      <c r="M22" s="138" t="s">
        <v>37</v>
      </c>
      <c r="N22" s="138"/>
      <c r="O22" s="139" t="str">
        <f>IFERROR(INDEX('preenchimento cartas'!$K:$K,MATCH('carta de competição - trampolim'!$B$4,'preenchimento cartas'!$E:$E,0)),"")</f>
        <v/>
      </c>
      <c r="P22" s="140"/>
      <c r="Q22" s="141"/>
      <c r="R22" s="35" t="s">
        <v>36</v>
      </c>
      <c r="S22" s="157" t="str">
        <f>IFERROR(INDEX('preenchimento cartas'!$M:$M,MATCH('carta de competição - trampolim'!$B$4,'preenchimento cartas'!$E:$E,0)),"")</f>
        <v/>
      </c>
      <c r="T22" s="157"/>
      <c r="U22" s="157"/>
      <c r="V22" s="122" t="s">
        <v>71</v>
      </c>
      <c r="W22" s="123"/>
      <c r="X22" s="65" t="str">
        <f>IFERROR(INDEX('preenchimento cartas'!$N:$N,MATCH('carta de competição - trampolim'!$B$4,'preenchimento cartas'!$E:$E,0)),"")</f>
        <v/>
      </c>
      <c r="Y22" s="155"/>
      <c r="Z22" s="156"/>
      <c r="AA22" s="133"/>
      <c r="AB22" s="134"/>
    </row>
    <row r="23" spans="1:82" ht="10.8" customHeight="1" x14ac:dyDescent="0.3">
      <c r="B23" s="12"/>
      <c r="G23" s="4"/>
      <c r="O23" s="7"/>
    </row>
    <row r="24" spans="1:82" ht="43.8" customHeight="1" thickBot="1" x14ac:dyDescent="0.35">
      <c r="A24" s="5"/>
      <c r="B24" s="12"/>
      <c r="C24" s="177" t="s">
        <v>24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9"/>
      <c r="O24" s="7"/>
      <c r="P24" s="174" t="s">
        <v>99</v>
      </c>
      <c r="Q24" s="175"/>
      <c r="R24" s="175"/>
      <c r="S24" s="175"/>
      <c r="T24" s="175"/>
      <c r="U24" s="176"/>
      <c r="V24" s="26"/>
      <c r="W24" s="115" t="s">
        <v>29</v>
      </c>
      <c r="X24" s="116"/>
      <c r="Y24" s="116"/>
      <c r="Z24" s="116"/>
      <c r="AA24" s="116"/>
      <c r="AB24" s="117"/>
    </row>
    <row r="25" spans="1:82" ht="37.200000000000003" customHeight="1" x14ac:dyDescent="0.3">
      <c r="A25" s="5"/>
      <c r="B25" s="12"/>
      <c r="C25" s="161" t="s">
        <v>14</v>
      </c>
      <c r="D25" s="162"/>
      <c r="E25" s="162"/>
      <c r="F25" s="163"/>
      <c r="G25" s="90" t="s">
        <v>1</v>
      </c>
      <c r="H25" s="90"/>
      <c r="I25" s="90"/>
      <c r="J25" s="55" t="s">
        <v>72</v>
      </c>
      <c r="K25" s="55" t="s">
        <v>2</v>
      </c>
      <c r="L25" s="55" t="s">
        <v>31</v>
      </c>
      <c r="M25" s="55" t="s">
        <v>32</v>
      </c>
      <c r="N25" s="55" t="s">
        <v>3</v>
      </c>
      <c r="O25" s="7"/>
      <c r="P25" s="100" t="s">
        <v>39</v>
      </c>
      <c r="Q25" s="108"/>
      <c r="R25" s="100" t="s">
        <v>42</v>
      </c>
      <c r="S25" s="108"/>
      <c r="T25" s="101" t="s">
        <v>35</v>
      </c>
      <c r="U25" s="102"/>
      <c r="V25" s="26"/>
      <c r="W25" s="144" t="s">
        <v>73</v>
      </c>
      <c r="X25" s="145"/>
      <c r="Y25" s="145"/>
      <c r="Z25" s="145"/>
      <c r="AA25" s="59">
        <v>1</v>
      </c>
      <c r="AB25" s="27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37.200000000000003" customHeight="1" thickBot="1" x14ac:dyDescent="0.35">
      <c r="B26" s="12"/>
      <c r="C26" s="164"/>
      <c r="D26" s="165"/>
      <c r="E26" s="165"/>
      <c r="F26" s="166"/>
      <c r="G26" s="91"/>
      <c r="H26" s="91"/>
      <c r="I26" s="91"/>
      <c r="J26" s="56">
        <v>2.5</v>
      </c>
      <c r="K26" s="56">
        <v>2</v>
      </c>
      <c r="L26" s="56">
        <v>1.5</v>
      </c>
      <c r="M26" s="56">
        <v>1</v>
      </c>
      <c r="N26" s="57">
        <v>0.5</v>
      </c>
      <c r="O26" s="7"/>
      <c r="P26" s="100"/>
      <c r="Q26" s="109"/>
      <c r="R26" s="100"/>
      <c r="S26" s="109"/>
      <c r="T26" s="101"/>
      <c r="U26" s="103"/>
      <c r="V26" s="26"/>
      <c r="W26" s="104" t="s">
        <v>75</v>
      </c>
      <c r="X26" s="105"/>
      <c r="Y26" s="105"/>
      <c r="Z26" s="105"/>
      <c r="AA26" s="60">
        <v>0.2</v>
      </c>
      <c r="AB26" s="2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s="5" customFormat="1" ht="37.200000000000003" customHeight="1" x14ac:dyDescent="0.3">
      <c r="A27" s="8"/>
      <c r="B27" s="12" t="str">
        <f>$A$4&amp;$Z$1&amp;$A$14</f>
        <v>M13</v>
      </c>
      <c r="C27" s="215" t="str">
        <f>IFERROR(INDEX('preenchimento cartas'!$O:$O,MATCH('carta de competição - trampolim'!$B27,'preenchimento cartas'!$E:$E,0)),"")</f>
        <v/>
      </c>
      <c r="D27" s="216"/>
      <c r="E27" s="216"/>
      <c r="F27" s="217"/>
      <c r="G27" s="92" t="s">
        <v>4</v>
      </c>
      <c r="H27" s="92"/>
      <c r="I27" s="93"/>
      <c r="J27" s="23"/>
      <c r="K27" s="24"/>
      <c r="L27" s="24"/>
      <c r="M27" s="24"/>
      <c r="N27" s="25"/>
      <c r="O27" s="7"/>
      <c r="P27" s="100" t="s">
        <v>40</v>
      </c>
      <c r="Q27" s="110"/>
      <c r="R27" s="100" t="s">
        <v>45</v>
      </c>
      <c r="S27" s="112"/>
      <c r="T27" s="114" t="s">
        <v>76</v>
      </c>
      <c r="U27" s="110"/>
      <c r="V27" s="26"/>
      <c r="W27" s="104" t="s">
        <v>74</v>
      </c>
      <c r="X27" s="105"/>
      <c r="Y27" s="105"/>
      <c r="Z27" s="105"/>
      <c r="AA27" s="60">
        <v>0.3</v>
      </c>
      <c r="AB27" s="28"/>
    </row>
    <row r="28" spans="1:82" s="5" customFormat="1" ht="37.200000000000003" customHeight="1" x14ac:dyDescent="0.3">
      <c r="A28" s="8"/>
      <c r="B28" s="12"/>
      <c r="C28" s="209"/>
      <c r="D28" s="210"/>
      <c r="E28" s="210"/>
      <c r="F28" s="211"/>
      <c r="G28" s="94" t="s">
        <v>5</v>
      </c>
      <c r="H28" s="94"/>
      <c r="I28" s="95"/>
      <c r="J28" s="17"/>
      <c r="K28" s="18"/>
      <c r="L28" s="18"/>
      <c r="M28" s="18"/>
      <c r="N28" s="19"/>
      <c r="O28" s="7"/>
      <c r="P28" s="100"/>
      <c r="Q28" s="111"/>
      <c r="R28" s="100"/>
      <c r="S28" s="113"/>
      <c r="T28" s="114"/>
      <c r="U28" s="111"/>
      <c r="V28" s="26"/>
      <c r="W28" s="104" t="s">
        <v>78</v>
      </c>
      <c r="X28" s="105"/>
      <c r="Y28" s="105"/>
      <c r="Z28" s="105"/>
      <c r="AA28" s="60">
        <v>0.3</v>
      </c>
      <c r="AB28" s="28"/>
    </row>
    <row r="29" spans="1:82" ht="37.200000000000003" customHeight="1" x14ac:dyDescent="0.3">
      <c r="B29" s="12"/>
      <c r="C29" s="212"/>
      <c r="D29" s="213"/>
      <c r="E29" s="213"/>
      <c r="F29" s="214"/>
      <c r="G29" s="96" t="s">
        <v>22</v>
      </c>
      <c r="H29" s="96"/>
      <c r="I29" s="97"/>
      <c r="J29" s="17"/>
      <c r="K29" s="18"/>
      <c r="L29" s="18"/>
      <c r="M29" s="18"/>
      <c r="N29" s="19"/>
      <c r="O29" s="7"/>
      <c r="P29" s="100" t="s">
        <v>41</v>
      </c>
      <c r="Q29" s="110"/>
      <c r="R29" s="100" t="s">
        <v>46</v>
      </c>
      <c r="S29" s="108"/>
      <c r="T29" s="26"/>
      <c r="U29" s="26"/>
      <c r="V29" s="26"/>
      <c r="W29" s="104" t="s">
        <v>77</v>
      </c>
      <c r="X29" s="105"/>
      <c r="Y29" s="105"/>
      <c r="Z29" s="105"/>
      <c r="AA29" s="60">
        <v>0.5</v>
      </c>
      <c r="AB29" s="2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</row>
    <row r="30" spans="1:82" ht="37.200000000000003" customHeight="1" x14ac:dyDescent="0.3">
      <c r="C30" s="205" t="s">
        <v>98</v>
      </c>
      <c r="D30" s="206"/>
      <c r="E30" s="207" t="str" cm="1">
        <f t="array" ref="E30">IFERROR(INDEX(difmini,MATCH('carta de competição - trampolim'!C27,minitrampolim,0)),"")</f>
        <v/>
      </c>
      <c r="F30" s="208"/>
      <c r="G30" s="98" t="s">
        <v>6</v>
      </c>
      <c r="H30" s="98"/>
      <c r="I30" s="99"/>
      <c r="J30" s="20"/>
      <c r="K30" s="21"/>
      <c r="L30" s="21"/>
      <c r="M30" s="21"/>
      <c r="N30" s="22"/>
      <c r="O30" s="7"/>
      <c r="P30" s="100"/>
      <c r="Q30" s="111"/>
      <c r="R30" s="100"/>
      <c r="S30" s="109"/>
      <c r="T30" s="26"/>
      <c r="U30" s="26"/>
      <c r="V30" s="26"/>
      <c r="W30" s="106" t="s">
        <v>90</v>
      </c>
      <c r="X30" s="107"/>
      <c r="Y30" s="107"/>
      <c r="Z30" s="107"/>
      <c r="AA30" s="61">
        <v>5</v>
      </c>
      <c r="AB30" s="29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</row>
    <row r="31" spans="1:82" ht="21" customHeight="1" x14ac:dyDescent="0.3">
      <c r="C31" s="30"/>
      <c r="D31" s="30"/>
      <c r="E31" s="30"/>
      <c r="F31" s="30"/>
      <c r="G31" s="31"/>
      <c r="H31" s="31"/>
      <c r="I31" s="31"/>
      <c r="J31" s="32"/>
      <c r="K31" s="32"/>
      <c r="L31" s="32"/>
      <c r="M31" s="6"/>
      <c r="N31" s="26"/>
      <c r="O31" s="6"/>
      <c r="P31" s="26"/>
      <c r="Q31" s="6"/>
      <c r="R31" s="26"/>
      <c r="S31" s="6"/>
      <c r="T31" s="26"/>
      <c r="U31" s="26"/>
      <c r="V31" s="26"/>
      <c r="W31" s="33"/>
      <c r="X31" s="33"/>
      <c r="Y31" s="33"/>
      <c r="Z31" s="33"/>
      <c r="AA31" s="34"/>
      <c r="AB31" s="34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</row>
    <row r="32" spans="1:82" ht="21" customHeight="1" x14ac:dyDescent="0.3">
      <c r="C32" s="36"/>
      <c r="D32" s="36"/>
      <c r="E32" s="36"/>
      <c r="F32" s="36"/>
      <c r="G32" s="37"/>
      <c r="H32" s="37"/>
      <c r="I32" s="37"/>
      <c r="J32" s="38"/>
      <c r="K32" s="38"/>
      <c r="L32" s="38"/>
      <c r="M32" s="39"/>
      <c r="N32" s="40"/>
      <c r="O32" s="39"/>
      <c r="P32" s="40"/>
      <c r="Q32" s="39"/>
      <c r="R32" s="40"/>
      <c r="S32" s="39"/>
      <c r="T32" s="40"/>
      <c r="U32" s="40"/>
      <c r="V32" s="40"/>
      <c r="W32" s="41"/>
      <c r="X32" s="41"/>
      <c r="Y32" s="41"/>
      <c r="Z32" s="41"/>
      <c r="AA32" s="42"/>
      <c r="AB32" s="42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s="12" customFormat="1" ht="45.6" customHeight="1" x14ac:dyDescent="0.3">
      <c r="C33" s="9"/>
      <c r="D33" s="9"/>
      <c r="E33" s="9"/>
      <c r="F33" s="9"/>
      <c r="H33" s="148" t="s">
        <v>69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5"/>
      <c r="BJ33" s="118" t="s">
        <v>38</v>
      </c>
    </row>
    <row r="34" spans="1:82" s="12" customFormat="1" ht="37.200000000000003" customHeight="1" x14ac:dyDescent="0.3">
      <c r="C34" s="9"/>
      <c r="D34" s="9"/>
      <c r="E34" s="9"/>
      <c r="F34" s="9"/>
      <c r="G34" s="10"/>
      <c r="H34" s="10"/>
      <c r="I34" s="13" t="s">
        <v>36</v>
      </c>
      <c r="J34" s="124" t="str">
        <f>IF(G37="","",IF('preenchimento cartas'!$M$4="","",'preenchimento cartas'!$M$4))</f>
        <v/>
      </c>
      <c r="K34" s="125"/>
      <c r="L34" s="125"/>
      <c r="M34" s="125"/>
      <c r="N34" s="125"/>
      <c r="O34" s="126"/>
      <c r="P34" s="146" t="s">
        <v>47</v>
      </c>
      <c r="Q34" s="147"/>
      <c r="R34" s="158" t="str">
        <f>IF(G37="","",IF('preenchimento cartas'!$U$4="","",'preenchimento cartas'!$U$4))</f>
        <v/>
      </c>
      <c r="S34" s="159"/>
      <c r="T34" s="159"/>
      <c r="U34" s="159"/>
      <c r="V34" s="159"/>
      <c r="W34" s="159"/>
      <c r="X34" s="160"/>
      <c r="Y34" s="151" t="s">
        <v>48</v>
      </c>
      <c r="Z34" s="152"/>
      <c r="AA34" s="135" t="str">
        <f>IFERROR(INDEX('preenchimento cartas'!$H:$H,MATCH('carta de competição - trampolim'!$B$4,'preenchimento cartas'!$E:$E,0)),"")</f>
        <v/>
      </c>
      <c r="AB34" s="136"/>
      <c r="BJ34" s="118"/>
    </row>
    <row r="35" spans="1:82" s="12" customFormat="1" ht="37.200000000000003" customHeight="1" x14ac:dyDescent="0.3">
      <c r="C35" s="149" t="s">
        <v>79</v>
      </c>
      <c r="D35" s="149"/>
      <c r="E35" s="149"/>
      <c r="F35" s="149"/>
      <c r="G35" s="149"/>
      <c r="H35" s="149"/>
      <c r="I35" s="14" t="s">
        <v>70</v>
      </c>
      <c r="J35" s="127" t="str">
        <f>IF(G37="","",IF('preenchimento cartas'!$M$5="","",'preenchimento cartas'!$M$5))</f>
        <v/>
      </c>
      <c r="K35" s="128"/>
      <c r="L35" s="128"/>
      <c r="M35" s="128"/>
      <c r="N35" s="128"/>
      <c r="O35" s="129"/>
      <c r="P35" s="142" t="s">
        <v>49</v>
      </c>
      <c r="Q35" s="143"/>
      <c r="R35" s="169" t="str">
        <f>IF(G37="","",IF('preenchimento cartas'!$U$5="","",'preenchimento cartas'!$U$5))</f>
        <v/>
      </c>
      <c r="S35" s="170"/>
      <c r="T35" s="170"/>
      <c r="U35" s="170"/>
      <c r="V35" s="170"/>
      <c r="W35" s="170"/>
      <c r="X35" s="171"/>
      <c r="Y35" s="153" t="s">
        <v>64</v>
      </c>
      <c r="Z35" s="154"/>
      <c r="AA35" s="131" t="str">
        <f>IFERROR(INDEX('preenchimento cartas'!$I:$I,MATCH('carta de competição - trampolim'!$B$4,'preenchimento cartas'!$E:$E,0)),"")</f>
        <v/>
      </c>
      <c r="AB35" s="132"/>
      <c r="BJ35" s="118"/>
    </row>
    <row r="36" spans="1:82" s="12" customFormat="1" ht="12" customHeight="1" x14ac:dyDescent="0.3">
      <c r="C36" s="150"/>
      <c r="D36" s="150"/>
      <c r="E36" s="150"/>
      <c r="F36" s="150"/>
      <c r="G36" s="150"/>
      <c r="H36" s="15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53"/>
      <c r="Z36" s="154"/>
      <c r="AA36" s="131"/>
      <c r="AB36" s="132"/>
      <c r="BJ36" s="16"/>
    </row>
    <row r="37" spans="1:82" s="12" customFormat="1" ht="37.200000000000003" customHeight="1" x14ac:dyDescent="0.3">
      <c r="C37" s="119" t="s">
        <v>23</v>
      </c>
      <c r="D37" s="120"/>
      <c r="E37" s="121"/>
      <c r="F37" s="121"/>
      <c r="G37" s="137" t="str">
        <f>IFERROR(INDEX('preenchimento cartas'!$J:$J,MATCH('carta de competição - trampolim'!$B$4,'preenchimento cartas'!$E:$E,0)),"")</f>
        <v/>
      </c>
      <c r="H37" s="137"/>
      <c r="I37" s="137"/>
      <c r="J37" s="137"/>
      <c r="K37" s="137"/>
      <c r="L37" s="137"/>
      <c r="M37" s="138" t="s">
        <v>37</v>
      </c>
      <c r="N37" s="138"/>
      <c r="O37" s="139" t="str">
        <f>IFERROR(INDEX('preenchimento cartas'!$K:$K,MATCH('carta de competição - trampolim'!$B$4,'preenchimento cartas'!$E:$E,0)),"")</f>
        <v/>
      </c>
      <c r="P37" s="140"/>
      <c r="Q37" s="141"/>
      <c r="R37" s="35" t="s">
        <v>36</v>
      </c>
      <c r="S37" s="157" t="str">
        <f>IFERROR(INDEX('preenchimento cartas'!$M:$M,MATCH('carta de competição - trampolim'!$B$4,'preenchimento cartas'!$E:$E,0)),"")</f>
        <v/>
      </c>
      <c r="T37" s="157"/>
      <c r="U37" s="157"/>
      <c r="V37" s="122" t="s">
        <v>71</v>
      </c>
      <c r="W37" s="123"/>
      <c r="X37" s="65" t="str">
        <f>IFERROR(INDEX('preenchimento cartas'!$N:$N,MATCH('carta de competição - trampolim'!$B$4,'preenchimento cartas'!$E:$E,0)),"")</f>
        <v/>
      </c>
      <c r="Y37" s="155"/>
      <c r="Z37" s="156"/>
      <c r="AA37" s="133"/>
      <c r="AB37" s="134"/>
    </row>
    <row r="38" spans="1:82" ht="10.8" customHeight="1" x14ac:dyDescent="0.3">
      <c r="G38" s="4"/>
      <c r="O38" s="7"/>
    </row>
    <row r="39" spans="1:82" ht="43.8" customHeight="1" thickBot="1" x14ac:dyDescent="0.35">
      <c r="C39" s="86" t="s">
        <v>24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  <c r="O39" s="7"/>
      <c r="P39" s="174" t="s">
        <v>99</v>
      </c>
      <c r="Q39" s="175"/>
      <c r="R39" s="175"/>
      <c r="S39" s="175"/>
      <c r="T39" s="175"/>
      <c r="U39" s="176"/>
      <c r="V39" s="26"/>
      <c r="W39" s="115" t="s">
        <v>29</v>
      </c>
      <c r="X39" s="116"/>
      <c r="Y39" s="116"/>
      <c r="Z39" s="116"/>
      <c r="AA39" s="116"/>
      <c r="AB39" s="117"/>
    </row>
    <row r="40" spans="1:82" ht="37.200000000000003" customHeight="1" x14ac:dyDescent="0.3">
      <c r="A40" s="5"/>
      <c r="B40" s="5"/>
      <c r="C40" s="161" t="s">
        <v>15</v>
      </c>
      <c r="D40" s="162"/>
      <c r="E40" s="162"/>
      <c r="F40" s="163"/>
      <c r="G40" s="90" t="s">
        <v>1</v>
      </c>
      <c r="H40" s="90"/>
      <c r="I40" s="90"/>
      <c r="J40" s="55" t="s">
        <v>72</v>
      </c>
      <c r="K40" s="55" t="s">
        <v>2</v>
      </c>
      <c r="L40" s="55" t="s">
        <v>31</v>
      </c>
      <c r="M40" s="55" t="s">
        <v>32</v>
      </c>
      <c r="N40" s="55" t="s">
        <v>3</v>
      </c>
      <c r="O40" s="7"/>
      <c r="P40" s="100" t="s">
        <v>39</v>
      </c>
      <c r="Q40" s="108"/>
      <c r="R40" s="100" t="s">
        <v>42</v>
      </c>
      <c r="S40" s="108"/>
      <c r="T40" s="101" t="s">
        <v>35</v>
      </c>
      <c r="U40" s="102"/>
      <c r="V40" s="26"/>
      <c r="W40" s="144" t="s">
        <v>73</v>
      </c>
      <c r="X40" s="145"/>
      <c r="Y40" s="145"/>
      <c r="Z40" s="145"/>
      <c r="AA40" s="59">
        <v>1</v>
      </c>
      <c r="AB40" s="27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</row>
    <row r="41" spans="1:82" ht="37.200000000000003" customHeight="1" thickBot="1" x14ac:dyDescent="0.35">
      <c r="A41" s="5"/>
      <c r="B41" s="5"/>
      <c r="C41" s="164"/>
      <c r="D41" s="165"/>
      <c r="E41" s="165"/>
      <c r="F41" s="166"/>
      <c r="G41" s="91"/>
      <c r="H41" s="91"/>
      <c r="I41" s="91"/>
      <c r="J41" s="56">
        <v>2.5</v>
      </c>
      <c r="K41" s="56">
        <v>2</v>
      </c>
      <c r="L41" s="56">
        <v>1.5</v>
      </c>
      <c r="M41" s="56">
        <v>1</v>
      </c>
      <c r="N41" s="57">
        <v>0.5</v>
      </c>
      <c r="O41" s="7"/>
      <c r="P41" s="100"/>
      <c r="Q41" s="109"/>
      <c r="R41" s="100"/>
      <c r="S41" s="109"/>
      <c r="T41" s="101"/>
      <c r="U41" s="103"/>
      <c r="V41" s="26"/>
      <c r="W41" s="104" t="s">
        <v>75</v>
      </c>
      <c r="X41" s="105"/>
      <c r="Y41" s="105"/>
      <c r="Z41" s="105"/>
      <c r="AA41" s="60">
        <v>0.2</v>
      </c>
      <c r="AB41" s="2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</row>
    <row r="42" spans="1:82" s="5" customFormat="1" ht="37.200000000000003" customHeight="1" x14ac:dyDescent="0.3">
      <c r="A42" s="8"/>
      <c r="B42" s="12" t="str">
        <f>$A$4&amp;$Z$1&amp;$A$15</f>
        <v>M14</v>
      </c>
      <c r="C42" s="209" t="str">
        <f>IFERROR(INDEX('preenchimento cartas'!$O:$O,MATCH('carta de competição - trampolim'!$B42,'preenchimento cartas'!$E:$E,0)),"")</f>
        <v/>
      </c>
      <c r="D42" s="210"/>
      <c r="E42" s="210"/>
      <c r="F42" s="211"/>
      <c r="G42" s="167" t="s">
        <v>4</v>
      </c>
      <c r="H42" s="167"/>
      <c r="I42" s="168"/>
      <c r="J42" s="52"/>
      <c r="K42" s="53"/>
      <c r="L42" s="53"/>
      <c r="M42" s="53"/>
      <c r="N42" s="54"/>
      <c r="O42" s="7"/>
      <c r="P42" s="100" t="s">
        <v>40</v>
      </c>
      <c r="Q42" s="110"/>
      <c r="R42" s="100" t="s">
        <v>45</v>
      </c>
      <c r="S42" s="112"/>
      <c r="T42" s="114" t="s">
        <v>76</v>
      </c>
      <c r="U42" s="110"/>
      <c r="V42" s="26"/>
      <c r="W42" s="104" t="s">
        <v>74</v>
      </c>
      <c r="X42" s="105"/>
      <c r="Y42" s="105"/>
      <c r="Z42" s="105"/>
      <c r="AA42" s="60">
        <v>0.3</v>
      </c>
      <c r="AB42" s="28"/>
    </row>
    <row r="43" spans="1:82" s="5" customFormat="1" ht="37.200000000000003" customHeight="1" x14ac:dyDescent="0.3">
      <c r="A43" s="8"/>
      <c r="C43" s="209"/>
      <c r="D43" s="210"/>
      <c r="E43" s="210"/>
      <c r="F43" s="211"/>
      <c r="G43" s="94" t="s">
        <v>5</v>
      </c>
      <c r="H43" s="94"/>
      <c r="I43" s="95"/>
      <c r="J43" s="17"/>
      <c r="K43" s="18"/>
      <c r="L43" s="18"/>
      <c r="M43" s="18"/>
      <c r="N43" s="19"/>
      <c r="O43" s="7"/>
      <c r="P43" s="100"/>
      <c r="Q43" s="111"/>
      <c r="R43" s="100"/>
      <c r="S43" s="113"/>
      <c r="T43" s="114"/>
      <c r="U43" s="111"/>
      <c r="V43" s="26"/>
      <c r="W43" s="104" t="s">
        <v>78</v>
      </c>
      <c r="X43" s="105"/>
      <c r="Y43" s="105"/>
      <c r="Z43" s="105"/>
      <c r="AA43" s="60">
        <v>0.3</v>
      </c>
      <c r="AB43" s="28"/>
    </row>
    <row r="44" spans="1:82" ht="37.200000000000003" customHeight="1" x14ac:dyDescent="0.3">
      <c r="C44" s="212"/>
      <c r="D44" s="213"/>
      <c r="E44" s="213"/>
      <c r="F44" s="214"/>
      <c r="G44" s="96" t="s">
        <v>22</v>
      </c>
      <c r="H44" s="96"/>
      <c r="I44" s="97"/>
      <c r="J44" s="17"/>
      <c r="K44" s="18"/>
      <c r="L44" s="18"/>
      <c r="M44" s="18"/>
      <c r="N44" s="19"/>
      <c r="O44" s="7"/>
      <c r="P44" s="100" t="s">
        <v>41</v>
      </c>
      <c r="Q44" s="110"/>
      <c r="R44" s="100" t="s">
        <v>46</v>
      </c>
      <c r="S44" s="108"/>
      <c r="T44" s="26"/>
      <c r="U44" s="26"/>
      <c r="V44" s="26"/>
      <c r="W44" s="104" t="s">
        <v>77</v>
      </c>
      <c r="X44" s="105"/>
      <c r="Y44" s="105"/>
      <c r="Z44" s="105"/>
      <c r="AA44" s="60">
        <v>0.5</v>
      </c>
      <c r="AB44" s="2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</row>
    <row r="45" spans="1:82" ht="37.200000000000003" customHeight="1" x14ac:dyDescent="0.3">
      <c r="C45" s="205" t="s">
        <v>98</v>
      </c>
      <c r="D45" s="206"/>
      <c r="E45" s="207" t="str" cm="1">
        <f t="array" ref="E45">IFERROR(INDEX(difmini,MATCH('carta de competição - trampolim'!C42,minitrampolim,0)),"")</f>
        <v/>
      </c>
      <c r="F45" s="208"/>
      <c r="G45" s="98" t="s">
        <v>6</v>
      </c>
      <c r="H45" s="98"/>
      <c r="I45" s="99"/>
      <c r="J45" s="20"/>
      <c r="K45" s="21"/>
      <c r="L45" s="21"/>
      <c r="M45" s="21"/>
      <c r="N45" s="22"/>
      <c r="O45" s="7"/>
      <c r="P45" s="100"/>
      <c r="Q45" s="111"/>
      <c r="R45" s="100"/>
      <c r="S45" s="109"/>
      <c r="T45" s="26"/>
      <c r="U45" s="26"/>
      <c r="V45" s="26"/>
      <c r="W45" s="106" t="s">
        <v>90</v>
      </c>
      <c r="X45" s="107"/>
      <c r="Y45" s="107"/>
      <c r="Z45" s="107"/>
      <c r="AA45" s="61">
        <v>5</v>
      </c>
      <c r="AB45" s="29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</row>
    <row r="46" spans="1:82" ht="21" customHeight="1" x14ac:dyDescent="0.3">
      <c r="C46" s="30"/>
      <c r="D46" s="30"/>
      <c r="E46" s="30"/>
      <c r="F46" s="30"/>
      <c r="G46" s="31"/>
      <c r="H46" s="31"/>
      <c r="I46" s="31"/>
      <c r="J46" s="32"/>
      <c r="K46" s="32"/>
      <c r="L46" s="32"/>
      <c r="M46" s="6"/>
      <c r="N46" s="26"/>
      <c r="O46" s="6"/>
      <c r="P46" s="26"/>
      <c r="Q46" s="6"/>
      <c r="R46" s="26"/>
      <c r="S46" s="6"/>
      <c r="T46" s="26"/>
      <c r="U46" s="26"/>
      <c r="V46" s="26"/>
      <c r="W46" s="33"/>
      <c r="X46" s="33"/>
      <c r="Y46" s="33"/>
      <c r="Z46" s="33"/>
      <c r="AA46" s="34"/>
      <c r="AB46" s="3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</row>
    <row r="47" spans="1:82" ht="21" customHeight="1" x14ac:dyDescent="0.3">
      <c r="C47" s="36"/>
      <c r="D47" s="36"/>
      <c r="E47" s="36"/>
      <c r="F47" s="36"/>
      <c r="G47" s="37"/>
      <c r="H47" s="37"/>
      <c r="I47" s="37"/>
      <c r="J47" s="38"/>
      <c r="K47" s="38"/>
      <c r="L47" s="38"/>
      <c r="M47" s="39"/>
      <c r="N47" s="40"/>
      <c r="O47" s="39"/>
      <c r="P47" s="40"/>
      <c r="Q47" s="39"/>
      <c r="R47" s="40"/>
      <c r="S47" s="39"/>
      <c r="T47" s="40"/>
      <c r="U47" s="40"/>
      <c r="V47" s="40"/>
      <c r="W47" s="41"/>
      <c r="X47" s="41"/>
      <c r="Y47" s="41"/>
      <c r="Z47" s="41"/>
      <c r="AA47" s="42"/>
      <c r="AB47" s="42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</row>
    <row r="48" spans="1:82" s="12" customFormat="1" ht="45.6" customHeight="1" x14ac:dyDescent="0.3">
      <c r="C48" s="9"/>
      <c r="D48" s="9"/>
      <c r="E48" s="9"/>
      <c r="F48" s="9"/>
      <c r="H48" s="148" t="s">
        <v>69</v>
      </c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5"/>
      <c r="BJ48" s="118" t="s">
        <v>38</v>
      </c>
    </row>
    <row r="49" spans="1:82" s="12" customFormat="1" ht="37.200000000000003" customHeight="1" x14ac:dyDescent="0.3">
      <c r="C49" s="9"/>
      <c r="D49" s="9"/>
      <c r="E49" s="9"/>
      <c r="F49" s="9"/>
      <c r="G49" s="10"/>
      <c r="H49" s="10"/>
      <c r="I49" s="13" t="s">
        <v>36</v>
      </c>
      <c r="J49" s="124" t="str">
        <f>IF(G52="","",IF('preenchimento cartas'!$M$4="","",'preenchimento cartas'!$M$4))</f>
        <v/>
      </c>
      <c r="K49" s="125"/>
      <c r="L49" s="125"/>
      <c r="M49" s="125"/>
      <c r="N49" s="125"/>
      <c r="O49" s="126"/>
      <c r="P49" s="146" t="s">
        <v>47</v>
      </c>
      <c r="Q49" s="147"/>
      <c r="R49" s="158" t="str">
        <f>IF(G52="","",IF('preenchimento cartas'!$U$4="","",'preenchimento cartas'!$U$4))</f>
        <v/>
      </c>
      <c r="S49" s="159"/>
      <c r="T49" s="159"/>
      <c r="U49" s="159"/>
      <c r="V49" s="159"/>
      <c r="W49" s="159"/>
      <c r="X49" s="160"/>
      <c r="Y49" s="151" t="s">
        <v>48</v>
      </c>
      <c r="Z49" s="152"/>
      <c r="AA49" s="135" t="str">
        <f>IFERROR(INDEX('preenchimento cartas'!$H:$H,MATCH('carta de competição - trampolim'!$B$4,'preenchimento cartas'!$E:$E,0)),"")</f>
        <v/>
      </c>
      <c r="AB49" s="136"/>
      <c r="BJ49" s="118"/>
    </row>
    <row r="50" spans="1:82" s="12" customFormat="1" ht="37.200000000000003" customHeight="1" x14ac:dyDescent="0.3">
      <c r="C50" s="149" t="s">
        <v>79</v>
      </c>
      <c r="D50" s="149"/>
      <c r="E50" s="149"/>
      <c r="F50" s="149"/>
      <c r="G50" s="149"/>
      <c r="H50" s="149"/>
      <c r="I50" s="14" t="s">
        <v>70</v>
      </c>
      <c r="J50" s="127" t="str">
        <f>IF(G52="","",IF('preenchimento cartas'!$M$5="","",'preenchimento cartas'!$M$5))</f>
        <v/>
      </c>
      <c r="K50" s="128"/>
      <c r="L50" s="128"/>
      <c r="M50" s="128"/>
      <c r="N50" s="128"/>
      <c r="O50" s="129"/>
      <c r="P50" s="142" t="s">
        <v>49</v>
      </c>
      <c r="Q50" s="143"/>
      <c r="R50" s="169" t="str">
        <f>IF(G52="","",IF('preenchimento cartas'!$U$5="","",'preenchimento cartas'!$U$5))</f>
        <v/>
      </c>
      <c r="S50" s="170"/>
      <c r="T50" s="170"/>
      <c r="U50" s="170"/>
      <c r="V50" s="170"/>
      <c r="W50" s="170"/>
      <c r="X50" s="171"/>
      <c r="Y50" s="153" t="s">
        <v>64</v>
      </c>
      <c r="Z50" s="154"/>
      <c r="AA50" s="131" t="str">
        <f>IFERROR(INDEX('preenchimento cartas'!$I:$I,MATCH('carta de competição - trampolim'!$B$4,'preenchimento cartas'!$E:$E,0)),"")</f>
        <v/>
      </c>
      <c r="AB50" s="132"/>
      <c r="BJ50" s="118"/>
    </row>
    <row r="51" spans="1:82" s="12" customFormat="1" ht="12" customHeight="1" x14ac:dyDescent="0.3">
      <c r="C51" s="150"/>
      <c r="D51" s="150"/>
      <c r="E51" s="150"/>
      <c r="F51" s="150"/>
      <c r="G51" s="150"/>
      <c r="H51" s="150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53"/>
      <c r="Z51" s="154"/>
      <c r="AA51" s="131"/>
      <c r="AB51" s="132"/>
      <c r="BJ51" s="16"/>
    </row>
    <row r="52" spans="1:82" s="12" customFormat="1" ht="37.200000000000003" customHeight="1" x14ac:dyDescent="0.3">
      <c r="C52" s="119" t="s">
        <v>23</v>
      </c>
      <c r="D52" s="120"/>
      <c r="E52" s="121"/>
      <c r="F52" s="121"/>
      <c r="G52" s="137" t="str">
        <f>IFERROR(INDEX('preenchimento cartas'!$J:$J,MATCH('carta de competição - trampolim'!$B$4,'preenchimento cartas'!$E:$E,0)),"")</f>
        <v/>
      </c>
      <c r="H52" s="137"/>
      <c r="I52" s="137"/>
      <c r="J52" s="137"/>
      <c r="K52" s="137"/>
      <c r="L52" s="137"/>
      <c r="M52" s="138" t="s">
        <v>37</v>
      </c>
      <c r="N52" s="138"/>
      <c r="O52" s="139" t="str">
        <f>IFERROR(INDEX('preenchimento cartas'!$K:$K,MATCH('carta de competição - trampolim'!$B$4,'preenchimento cartas'!$E:$E,0)),"")</f>
        <v/>
      </c>
      <c r="P52" s="140"/>
      <c r="Q52" s="141"/>
      <c r="R52" s="35" t="s">
        <v>36</v>
      </c>
      <c r="S52" s="157" t="str">
        <f>IFERROR(INDEX('preenchimento cartas'!$M:$M,MATCH('carta de competição - trampolim'!$B$4,'preenchimento cartas'!$E:$E,0)),"")</f>
        <v/>
      </c>
      <c r="T52" s="157"/>
      <c r="U52" s="157"/>
      <c r="V52" s="122" t="s">
        <v>71</v>
      </c>
      <c r="W52" s="123"/>
      <c r="X52" s="65" t="str">
        <f>IFERROR(INDEX('preenchimento cartas'!$N:$N,MATCH('carta de competição - trampolim'!$B$4,'preenchimento cartas'!$E:$E,0)),"")</f>
        <v/>
      </c>
      <c r="Y52" s="155"/>
      <c r="Z52" s="156"/>
      <c r="AA52" s="133"/>
      <c r="AB52" s="134"/>
    </row>
    <row r="53" spans="1:82" ht="10.8" customHeight="1" x14ac:dyDescent="0.3">
      <c r="G53" s="4"/>
      <c r="AD53" s="8"/>
      <c r="AE53" s="8"/>
      <c r="AF53" s="8"/>
      <c r="AG53" s="8"/>
      <c r="AH53" s="8"/>
      <c r="AI53" s="8"/>
      <c r="AJ53" s="8"/>
      <c r="AK53" s="8"/>
      <c r="AL53" s="8"/>
    </row>
    <row r="54" spans="1:82" ht="43.8" customHeight="1" thickBot="1" x14ac:dyDescent="0.35">
      <c r="C54" s="183" t="s">
        <v>30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5"/>
      <c r="R54" s="180" t="s">
        <v>99</v>
      </c>
      <c r="S54" s="181"/>
      <c r="T54" s="181"/>
      <c r="U54" s="182"/>
      <c r="V54" s="26"/>
      <c r="W54" s="186" t="s">
        <v>29</v>
      </c>
      <c r="X54" s="187"/>
      <c r="Y54" s="187"/>
      <c r="Z54" s="187"/>
      <c r="AA54" s="187"/>
      <c r="AB54" s="188"/>
      <c r="AD54" s="8"/>
      <c r="AE54" s="8"/>
      <c r="AF54" s="8"/>
      <c r="AG54" s="8"/>
      <c r="AH54" s="8"/>
      <c r="AI54" s="8"/>
      <c r="AJ54" s="8"/>
      <c r="AK54" s="8"/>
      <c r="AL54" s="8"/>
    </row>
    <row r="55" spans="1:82" ht="33.6" customHeight="1" x14ac:dyDescent="0.3">
      <c r="A55" s="5" t="s">
        <v>84</v>
      </c>
      <c r="B55" s="5"/>
      <c r="C55" s="161" t="s">
        <v>86</v>
      </c>
      <c r="D55" s="162"/>
      <c r="E55" s="162"/>
      <c r="F55" s="162"/>
      <c r="G55" s="162"/>
      <c r="H55" s="162"/>
      <c r="I55" s="172" t="s">
        <v>35</v>
      </c>
      <c r="J55" s="90" t="s">
        <v>1</v>
      </c>
      <c r="K55" s="90"/>
      <c r="L55" s="90"/>
      <c r="M55" s="55" t="s">
        <v>72</v>
      </c>
      <c r="N55" s="55" t="s">
        <v>2</v>
      </c>
      <c r="O55" s="55" t="s">
        <v>31</v>
      </c>
      <c r="P55" s="55" t="s">
        <v>32</v>
      </c>
      <c r="Q55" s="55" t="s">
        <v>3</v>
      </c>
      <c r="R55" s="189" t="s">
        <v>39</v>
      </c>
      <c r="S55" s="108"/>
      <c r="T55" s="100" t="s">
        <v>45</v>
      </c>
      <c r="U55" s="112"/>
      <c r="V55" s="26"/>
      <c r="W55" s="144" t="s">
        <v>73</v>
      </c>
      <c r="X55" s="145"/>
      <c r="Y55" s="145"/>
      <c r="Z55" s="145"/>
      <c r="AA55" s="59">
        <v>1</v>
      </c>
      <c r="AB55" s="27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</row>
    <row r="56" spans="1:82" ht="33.6" customHeight="1" thickBot="1" x14ac:dyDescent="0.35">
      <c r="A56" s="5"/>
      <c r="B56" s="5"/>
      <c r="C56" s="164"/>
      <c r="D56" s="165"/>
      <c r="E56" s="165"/>
      <c r="F56" s="165"/>
      <c r="G56" s="165"/>
      <c r="H56" s="165"/>
      <c r="I56" s="173"/>
      <c r="J56" s="91"/>
      <c r="K56" s="91"/>
      <c r="L56" s="91"/>
      <c r="M56" s="56">
        <v>2.5</v>
      </c>
      <c r="N56" s="56">
        <v>2</v>
      </c>
      <c r="O56" s="56">
        <v>1.5</v>
      </c>
      <c r="P56" s="56">
        <v>1</v>
      </c>
      <c r="Q56" s="57">
        <v>0.5</v>
      </c>
      <c r="R56" s="190"/>
      <c r="S56" s="109"/>
      <c r="T56" s="100"/>
      <c r="U56" s="113"/>
      <c r="V56" s="26"/>
      <c r="W56" s="104" t="s">
        <v>93</v>
      </c>
      <c r="X56" s="105"/>
      <c r="Y56" s="105"/>
      <c r="Z56" s="105"/>
      <c r="AA56" s="60">
        <v>0.2</v>
      </c>
      <c r="AB56" s="2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</row>
    <row r="57" spans="1:82" s="5" customFormat="1" ht="30" customHeight="1" x14ac:dyDescent="0.3">
      <c r="A57" s="8">
        <v>1</v>
      </c>
      <c r="B57" s="12" t="str">
        <f>$A$55&amp;$Z$1&amp;$A57</f>
        <v>T11</v>
      </c>
      <c r="C57" s="191" t="str">
        <f>IFERROR(INDEX('preenchimento cartas'!$U:$U,MATCH('carta de competição - trampolim'!$B57,'preenchimento cartas'!$D:$D,0)),"")</f>
        <v/>
      </c>
      <c r="D57" s="192"/>
      <c r="E57" s="192"/>
      <c r="F57" s="192"/>
      <c r="G57" s="192"/>
      <c r="H57" s="192"/>
      <c r="I57" s="62" t="str">
        <f>IFERROR(INDEX(diftp,MATCH(C57,tp,0)),"")</f>
        <v/>
      </c>
      <c r="J57" s="167" t="s">
        <v>85</v>
      </c>
      <c r="K57" s="167"/>
      <c r="L57" s="168"/>
      <c r="M57" s="58"/>
      <c r="N57" s="58"/>
      <c r="O57" s="58"/>
      <c r="P57" s="58"/>
      <c r="Q57" s="58"/>
      <c r="R57" s="100" t="s">
        <v>40</v>
      </c>
      <c r="S57" s="110"/>
      <c r="T57" s="100" t="s">
        <v>46</v>
      </c>
      <c r="U57" s="108"/>
      <c r="V57" s="26"/>
      <c r="W57" s="104" t="s">
        <v>92</v>
      </c>
      <c r="X57" s="105"/>
      <c r="Y57" s="105"/>
      <c r="Z57" s="105"/>
      <c r="AA57" s="60">
        <v>0.5</v>
      </c>
      <c r="AB57" s="28"/>
      <c r="AE57" s="8"/>
      <c r="AF57" s="8"/>
      <c r="AG57" s="8"/>
      <c r="AH57" s="8"/>
      <c r="AI57" s="8"/>
    </row>
    <row r="58" spans="1:82" s="5" customFormat="1" ht="30" customHeight="1" x14ac:dyDescent="0.3">
      <c r="A58" s="8">
        <v>2</v>
      </c>
      <c r="B58" s="12" t="str">
        <f>$A$55&amp;$Z$1&amp;$A58</f>
        <v>T12</v>
      </c>
      <c r="C58" s="193" t="str">
        <f>IFERROR(INDEX('preenchimento cartas'!$U:$U,MATCH('carta de competição - trampolim'!$B58,'preenchimento cartas'!$D:$D,0)),"")</f>
        <v/>
      </c>
      <c r="D58" s="194"/>
      <c r="E58" s="194"/>
      <c r="F58" s="194"/>
      <c r="G58" s="194"/>
      <c r="H58" s="194"/>
      <c r="I58" s="62" t="str">
        <f>IFERROR(INDEX(diftp,MATCH(C58,tp,0)),"")</f>
        <v/>
      </c>
      <c r="J58" s="94" t="s">
        <v>5</v>
      </c>
      <c r="K58" s="94"/>
      <c r="L58" s="95"/>
      <c r="M58" s="49"/>
      <c r="N58" s="49"/>
      <c r="O58" s="49"/>
      <c r="P58" s="49"/>
      <c r="Q58" s="49"/>
      <c r="R58" s="100"/>
      <c r="S58" s="111"/>
      <c r="T58" s="100"/>
      <c r="U58" s="109"/>
      <c r="V58" s="26"/>
      <c r="W58" s="199" t="s">
        <v>91</v>
      </c>
      <c r="X58" s="105" t="s">
        <v>94</v>
      </c>
      <c r="Y58" s="105"/>
      <c r="Z58" s="105"/>
      <c r="AA58" s="60">
        <v>0.1</v>
      </c>
      <c r="AB58" s="28"/>
      <c r="AE58" s="8"/>
      <c r="AF58" s="8"/>
      <c r="AG58" s="8"/>
      <c r="AH58" s="8"/>
      <c r="AI58" s="8"/>
    </row>
    <row r="59" spans="1:82" ht="30" customHeight="1" x14ac:dyDescent="0.3">
      <c r="A59" s="8">
        <v>3</v>
      </c>
      <c r="B59" s="12" t="str">
        <f>$A$55&amp;$Z$1&amp;$A59</f>
        <v>T13</v>
      </c>
      <c r="C59" s="193" t="str">
        <f>IFERROR(INDEX('preenchimento cartas'!$U:$U,MATCH('carta de competição - trampolim'!$B59,'preenchimento cartas'!$D:$D,0)),"")</f>
        <v/>
      </c>
      <c r="D59" s="194"/>
      <c r="E59" s="194"/>
      <c r="F59" s="194"/>
      <c r="G59" s="194"/>
      <c r="H59" s="194"/>
      <c r="I59" s="62" t="str">
        <f>IFERROR(INDEX(diftp,MATCH(C59,tp,0)),"")</f>
        <v/>
      </c>
      <c r="J59" s="96" t="s">
        <v>22</v>
      </c>
      <c r="K59" s="96"/>
      <c r="L59" s="97"/>
      <c r="M59" s="49"/>
      <c r="N59" s="49"/>
      <c r="O59" s="49"/>
      <c r="P59" s="49"/>
      <c r="Q59" s="49"/>
      <c r="R59" s="100" t="s">
        <v>41</v>
      </c>
      <c r="S59" s="110"/>
      <c r="T59" s="101" t="s">
        <v>35</v>
      </c>
      <c r="U59" s="102"/>
      <c r="V59" s="26"/>
      <c r="W59" s="199"/>
      <c r="X59" s="105" t="s">
        <v>95</v>
      </c>
      <c r="Y59" s="105"/>
      <c r="Z59" s="105"/>
      <c r="AA59" s="60">
        <v>0.2</v>
      </c>
      <c r="AB59" s="2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</row>
    <row r="60" spans="1:82" ht="30" customHeight="1" x14ac:dyDescent="0.3">
      <c r="A60" s="8">
        <v>4</v>
      </c>
      <c r="B60" s="12" t="str">
        <f>$A$55&amp;$Z$1&amp;$A60</f>
        <v>T14</v>
      </c>
      <c r="C60" s="193" t="str">
        <f>IFERROR(INDEX('preenchimento cartas'!$U:$U,MATCH('carta de competição - trampolim'!$B60,'preenchimento cartas'!$D:$D,0)),"")</f>
        <v/>
      </c>
      <c r="D60" s="194"/>
      <c r="E60" s="194"/>
      <c r="F60" s="194"/>
      <c r="G60" s="194"/>
      <c r="H60" s="194"/>
      <c r="I60" s="62" t="str">
        <f>IFERROR(INDEX(diftp,MATCH(C60,tp,0)),"")</f>
        <v/>
      </c>
      <c r="J60" s="200" t="s">
        <v>6</v>
      </c>
      <c r="K60" s="98"/>
      <c r="L60" s="99"/>
      <c r="M60" s="50"/>
      <c r="N60" s="50"/>
      <c r="O60" s="50"/>
      <c r="P60" s="50"/>
      <c r="Q60" s="50"/>
      <c r="R60" s="100"/>
      <c r="S60" s="111"/>
      <c r="T60" s="101"/>
      <c r="U60" s="103"/>
      <c r="V60" s="26"/>
      <c r="W60" s="199"/>
      <c r="X60" s="105" t="s">
        <v>96</v>
      </c>
      <c r="Y60" s="105"/>
      <c r="Z60" s="105"/>
      <c r="AA60" s="60">
        <v>0.5</v>
      </c>
      <c r="AB60" s="2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</row>
    <row r="61" spans="1:82" ht="30" customHeight="1" x14ac:dyDescent="0.3">
      <c r="A61" s="8">
        <v>5</v>
      </c>
      <c r="B61" s="12" t="str">
        <f>$A$55&amp;$Z$1&amp;$A61</f>
        <v>T15</v>
      </c>
      <c r="C61" s="197" t="str">
        <f>IFERROR(IF(INDEX('preenchimento cartas'!$U:$U,MATCH('carta de competição - trampolim'!$B61,'preenchimento cartas'!$D:$D,0))=0,"",INDEX('preenchimento cartas'!$U:$U,MATCH('carta de competição - trampolim'!$B61,'preenchimento cartas'!$D:$D,0))),"")</f>
        <v/>
      </c>
      <c r="D61" s="198"/>
      <c r="E61" s="198"/>
      <c r="F61" s="198"/>
      <c r="G61" s="198"/>
      <c r="H61" s="198"/>
      <c r="I61" s="62" t="str">
        <f>IFERROR(INDEX(diftp,MATCH(C61,tp,0)),"")</f>
        <v/>
      </c>
      <c r="R61" s="100" t="s">
        <v>42</v>
      </c>
      <c r="S61" s="108"/>
      <c r="T61" s="114" t="s">
        <v>76</v>
      </c>
      <c r="U61" s="110"/>
      <c r="V61" s="26"/>
      <c r="W61" s="104" t="s">
        <v>74</v>
      </c>
      <c r="X61" s="105"/>
      <c r="Y61" s="105"/>
      <c r="Z61" s="105"/>
      <c r="AA61" s="60">
        <v>0.3</v>
      </c>
      <c r="AB61" s="2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</row>
    <row r="62" spans="1:82" ht="30" customHeight="1" x14ac:dyDescent="0.3">
      <c r="C62" s="195" t="s">
        <v>97</v>
      </c>
      <c r="D62" s="196"/>
      <c r="E62" s="196"/>
      <c r="F62" s="196"/>
      <c r="G62" s="196"/>
      <c r="H62" s="196"/>
      <c r="I62" s="63" t="str">
        <f>IF(SUM(I57:I61)=0,"",SUM(I57:I61))</f>
        <v/>
      </c>
      <c r="R62" s="100"/>
      <c r="S62" s="109"/>
      <c r="T62" s="114"/>
      <c r="U62" s="111"/>
      <c r="W62" s="104" t="s">
        <v>78</v>
      </c>
      <c r="X62" s="105"/>
      <c r="Y62" s="105"/>
      <c r="Z62" s="105"/>
      <c r="AA62" s="60">
        <v>0.3</v>
      </c>
      <c r="AB62" s="28"/>
      <c r="AC62" s="8"/>
      <c r="AD62" s="8"/>
      <c r="AE62" s="8"/>
      <c r="AF62" s="8"/>
      <c r="AG62" s="8"/>
      <c r="AH62" s="8"/>
      <c r="AI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</row>
    <row r="63" spans="1:82" ht="30" customHeight="1" x14ac:dyDescent="0.3">
      <c r="W63" s="104" t="s">
        <v>77</v>
      </c>
      <c r="X63" s="105"/>
      <c r="Y63" s="105"/>
      <c r="Z63" s="105"/>
      <c r="AA63" s="60">
        <v>0.5</v>
      </c>
      <c r="AB63" s="28"/>
      <c r="AC63" s="8"/>
      <c r="AD63" s="8"/>
      <c r="AE63" s="8"/>
      <c r="AF63" s="8"/>
      <c r="AG63" s="8"/>
      <c r="AH63" s="8"/>
      <c r="AI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</row>
    <row r="64" spans="1:82" ht="30" customHeight="1" x14ac:dyDescent="0.3">
      <c r="C64" s="51"/>
      <c r="D64" s="51"/>
      <c r="E64" s="51"/>
      <c r="F64" s="51"/>
      <c r="W64" s="106" t="s">
        <v>90</v>
      </c>
      <c r="X64" s="107"/>
      <c r="Y64" s="107"/>
      <c r="Z64" s="107"/>
      <c r="AA64" s="61">
        <v>5</v>
      </c>
      <c r="AB64" s="29"/>
      <c r="AC64" s="8"/>
      <c r="AD64" s="8"/>
      <c r="AE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</row>
    <row r="65" spans="29:82" x14ac:dyDescent="0.3">
      <c r="AC65" s="8"/>
      <c r="AD65" s="8"/>
      <c r="AE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</row>
    <row r="66" spans="29:82" x14ac:dyDescent="0.3"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</row>
  </sheetData>
  <sheetProtection selectLockedCells="1"/>
  <mergeCells count="224">
    <mergeCell ref="AE1:AK2"/>
    <mergeCell ref="A1:H2"/>
    <mergeCell ref="I2:Y2"/>
    <mergeCell ref="C45:D45"/>
    <mergeCell ref="E45:F45"/>
    <mergeCell ref="C42:F44"/>
    <mergeCell ref="C27:F29"/>
    <mergeCell ref="C30:D30"/>
    <mergeCell ref="E30:F30"/>
    <mergeCell ref="C12:F14"/>
    <mergeCell ref="C15:D15"/>
    <mergeCell ref="E15:F15"/>
    <mergeCell ref="C24:N24"/>
    <mergeCell ref="R35:X35"/>
    <mergeCell ref="Z1:AB2"/>
    <mergeCell ref="W39:AB39"/>
    <mergeCell ref="C40:F41"/>
    <mergeCell ref="G40:I41"/>
    <mergeCell ref="P40:P41"/>
    <mergeCell ref="Q40:Q41"/>
    <mergeCell ref="R40:R41"/>
    <mergeCell ref="S40:S41"/>
    <mergeCell ref="T40:T41"/>
    <mergeCell ref="G30:I30"/>
    <mergeCell ref="W63:Z63"/>
    <mergeCell ref="W64:Z64"/>
    <mergeCell ref="C57:H57"/>
    <mergeCell ref="C60:H60"/>
    <mergeCell ref="C58:H58"/>
    <mergeCell ref="C59:H59"/>
    <mergeCell ref="C62:H62"/>
    <mergeCell ref="C61:H61"/>
    <mergeCell ref="W58:W60"/>
    <mergeCell ref="X58:Z58"/>
    <mergeCell ref="X59:Z59"/>
    <mergeCell ref="X60:Z60"/>
    <mergeCell ref="W57:Z57"/>
    <mergeCell ref="U59:U60"/>
    <mergeCell ref="U57:U58"/>
    <mergeCell ref="J60:L60"/>
    <mergeCell ref="W61:Z61"/>
    <mergeCell ref="J57:L57"/>
    <mergeCell ref="R57:R58"/>
    <mergeCell ref="S57:S58"/>
    <mergeCell ref="J59:L59"/>
    <mergeCell ref="R59:R60"/>
    <mergeCell ref="S59:S60"/>
    <mergeCell ref="T57:T58"/>
    <mergeCell ref="C55:H56"/>
    <mergeCell ref="I55:I56"/>
    <mergeCell ref="R5:X5"/>
    <mergeCell ref="R20:X20"/>
    <mergeCell ref="U25:U26"/>
    <mergeCell ref="P9:U9"/>
    <mergeCell ref="C9:N9"/>
    <mergeCell ref="P24:U24"/>
    <mergeCell ref="P39:U39"/>
    <mergeCell ref="R54:U54"/>
    <mergeCell ref="C54:Q54"/>
    <mergeCell ref="W54:AB54"/>
    <mergeCell ref="J55:L56"/>
    <mergeCell ref="R55:R56"/>
    <mergeCell ref="S55:S56"/>
    <mergeCell ref="H33:AA33"/>
    <mergeCell ref="W43:Z43"/>
    <mergeCell ref="W44:Z44"/>
    <mergeCell ref="W45:Z45"/>
    <mergeCell ref="W41:Z41"/>
    <mergeCell ref="W42:Z42"/>
    <mergeCell ref="U40:U41"/>
    <mergeCell ref="W40:Z40"/>
    <mergeCell ref="W56:Z56"/>
    <mergeCell ref="BJ48:BJ50"/>
    <mergeCell ref="J49:O49"/>
    <mergeCell ref="P49:Q49"/>
    <mergeCell ref="R49:X49"/>
    <mergeCell ref="Y49:Z49"/>
    <mergeCell ref="AA49:AB49"/>
    <mergeCell ref="C50:H51"/>
    <mergeCell ref="Y50:Z52"/>
    <mergeCell ref="AA50:AB52"/>
    <mergeCell ref="C52:F52"/>
    <mergeCell ref="G52:L52"/>
    <mergeCell ref="M52:N52"/>
    <mergeCell ref="S52:U52"/>
    <mergeCell ref="V52:W52"/>
    <mergeCell ref="O52:Q52"/>
    <mergeCell ref="R50:X50"/>
    <mergeCell ref="J50:O50"/>
    <mergeCell ref="P50:Q50"/>
    <mergeCell ref="H48:AA48"/>
    <mergeCell ref="AA35:AB37"/>
    <mergeCell ref="C37:F37"/>
    <mergeCell ref="G37:L37"/>
    <mergeCell ref="M37:N37"/>
    <mergeCell ref="S37:U37"/>
    <mergeCell ref="V37:W37"/>
    <mergeCell ref="O37:Q37"/>
    <mergeCell ref="J35:O35"/>
    <mergeCell ref="P35:Q35"/>
    <mergeCell ref="BJ18:BJ20"/>
    <mergeCell ref="J19:O19"/>
    <mergeCell ref="P19:Q19"/>
    <mergeCell ref="R19:X19"/>
    <mergeCell ref="Y19:Z19"/>
    <mergeCell ref="AA19:AB19"/>
    <mergeCell ref="Y20:Z22"/>
    <mergeCell ref="AA20:AB22"/>
    <mergeCell ref="G22:L22"/>
    <mergeCell ref="M22:N22"/>
    <mergeCell ref="S22:U22"/>
    <mergeCell ref="V22:W22"/>
    <mergeCell ref="H18:AA18"/>
    <mergeCell ref="J20:O20"/>
    <mergeCell ref="P20:Q20"/>
    <mergeCell ref="C20:H21"/>
    <mergeCell ref="C22:F22"/>
    <mergeCell ref="O22:Q22"/>
    <mergeCell ref="BJ33:BJ35"/>
    <mergeCell ref="J34:O34"/>
    <mergeCell ref="P34:Q34"/>
    <mergeCell ref="R34:X34"/>
    <mergeCell ref="Y34:Z34"/>
    <mergeCell ref="AA34:AB34"/>
    <mergeCell ref="C35:H36"/>
    <mergeCell ref="W55:Z55"/>
    <mergeCell ref="W62:Z62"/>
    <mergeCell ref="R61:R62"/>
    <mergeCell ref="S61:S62"/>
    <mergeCell ref="T59:T60"/>
    <mergeCell ref="G42:I42"/>
    <mergeCell ref="P42:P43"/>
    <mergeCell ref="Q42:Q43"/>
    <mergeCell ref="R42:R43"/>
    <mergeCell ref="S42:S43"/>
    <mergeCell ref="T42:T43"/>
    <mergeCell ref="U42:U43"/>
    <mergeCell ref="P44:P45"/>
    <mergeCell ref="Q44:Q45"/>
    <mergeCell ref="G43:I43"/>
    <mergeCell ref="G44:I44"/>
    <mergeCell ref="G45:I45"/>
    <mergeCell ref="R44:R45"/>
    <mergeCell ref="S44:S45"/>
    <mergeCell ref="T55:T56"/>
    <mergeCell ref="U55:U56"/>
    <mergeCell ref="T61:T62"/>
    <mergeCell ref="U61:U62"/>
    <mergeCell ref="J58:L58"/>
    <mergeCell ref="W30:Z30"/>
    <mergeCell ref="T27:T28"/>
    <mergeCell ref="U27:U28"/>
    <mergeCell ref="P29:P30"/>
    <mergeCell ref="Q29:Q30"/>
    <mergeCell ref="R29:R30"/>
    <mergeCell ref="S29:S30"/>
    <mergeCell ref="Y35:Z37"/>
    <mergeCell ref="G29:I29"/>
    <mergeCell ref="W29:Z29"/>
    <mergeCell ref="C25:F26"/>
    <mergeCell ref="G25:I26"/>
    <mergeCell ref="P25:P26"/>
    <mergeCell ref="Q25:Q26"/>
    <mergeCell ref="R25:R26"/>
    <mergeCell ref="S25:S26"/>
    <mergeCell ref="T25:T26"/>
    <mergeCell ref="W25:Z25"/>
    <mergeCell ref="W26:Z26"/>
    <mergeCell ref="W27:Z27"/>
    <mergeCell ref="G27:I27"/>
    <mergeCell ref="P27:P28"/>
    <mergeCell ref="Q27:Q28"/>
    <mergeCell ref="R27:R28"/>
    <mergeCell ref="S27:S28"/>
    <mergeCell ref="G28:I28"/>
    <mergeCell ref="W28:Z28"/>
    <mergeCell ref="W24:AB24"/>
    <mergeCell ref="BJ3:BJ5"/>
    <mergeCell ref="C7:F7"/>
    <mergeCell ref="V7:W7"/>
    <mergeCell ref="J4:O4"/>
    <mergeCell ref="J5:O5"/>
    <mergeCell ref="W9:AB9"/>
    <mergeCell ref="AA5:AB7"/>
    <mergeCell ref="AA4:AB4"/>
    <mergeCell ref="G7:L7"/>
    <mergeCell ref="M7:N7"/>
    <mergeCell ref="O7:Q7"/>
    <mergeCell ref="P5:Q5"/>
    <mergeCell ref="W10:Z10"/>
    <mergeCell ref="P14:P15"/>
    <mergeCell ref="R10:R11"/>
    <mergeCell ref="P4:Q4"/>
    <mergeCell ref="H3:AA3"/>
    <mergeCell ref="C5:H6"/>
    <mergeCell ref="Y4:Z4"/>
    <mergeCell ref="Y5:Z7"/>
    <mergeCell ref="S7:U7"/>
    <mergeCell ref="R4:X4"/>
    <mergeCell ref="C10:F11"/>
    <mergeCell ref="W14:Z14"/>
    <mergeCell ref="W15:Z15"/>
    <mergeCell ref="S14:S15"/>
    <mergeCell ref="Q14:Q15"/>
    <mergeCell ref="Q12:Q13"/>
    <mergeCell ref="S12:S13"/>
    <mergeCell ref="S10:S11"/>
    <mergeCell ref="Q10:Q11"/>
    <mergeCell ref="T12:T13"/>
    <mergeCell ref="U12:U13"/>
    <mergeCell ref="W11:Z11"/>
    <mergeCell ref="W12:Z12"/>
    <mergeCell ref="W13:Z13"/>
    <mergeCell ref="G10:I11"/>
    <mergeCell ref="G12:I12"/>
    <mergeCell ref="G13:I13"/>
    <mergeCell ref="G14:I14"/>
    <mergeCell ref="G15:I15"/>
    <mergeCell ref="P10:P11"/>
    <mergeCell ref="P12:P13"/>
    <mergeCell ref="T10:T11"/>
    <mergeCell ref="U10:U11"/>
    <mergeCell ref="R12:R13"/>
    <mergeCell ref="R14:R15"/>
  </mergeCells>
  <conditionalFormatting sqref="C48:AB51 C57:AB64 C56:L56 R56:AB56 C53:AB55 R52:AB52 C52:O52">
    <cfRule type="expression" dxfId="11" priority="30">
      <formula>$B$3="mini"</formula>
    </cfRule>
  </conditionalFormatting>
  <conditionalFormatting sqref="C3:AB6 C37:N37 R37:AB37 C22:N22 R22:AB22 C7:N7 R7:AB7 C38:AB45 C23:AB36 C8:AB21">
    <cfRule type="expression" dxfId="10" priority="29">
      <formula>$B$3="tapete"</formula>
    </cfRule>
  </conditionalFormatting>
  <conditionalFormatting sqref="M56:Q56">
    <cfRule type="expression" dxfId="9" priority="4">
      <formula>$B$3="tapete"</formula>
    </cfRule>
  </conditionalFormatting>
  <conditionalFormatting sqref="O37">
    <cfRule type="expression" dxfId="8" priority="3">
      <formula>$B$3="mini"</formula>
    </cfRule>
  </conditionalFormatting>
  <conditionalFormatting sqref="O22">
    <cfRule type="expression" dxfId="7" priority="2">
      <formula>$B$3="mini"</formula>
    </cfRule>
  </conditionalFormatting>
  <conditionalFormatting sqref="O7">
    <cfRule type="expression" dxfId="6" priority="1">
      <formula>$B$3="mini"</formula>
    </cfRule>
  </conditionalFormatting>
  <hyperlinks>
    <hyperlink ref="A1:D2" location="'preenchimento cartas'!A1" display="Preenchimento das cartas" xr:uid="{BEFEEDFB-5108-4EB6-9D5F-A0C24FE687E4}"/>
  </hyperlinks>
  <printOptions horizontalCentered="1"/>
  <pageMargins left="0" right="0" top="0" bottom="0" header="0.31496062992125984" footer="0.31496062992125984"/>
  <pageSetup paperSize="9" scale="3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1069" yWindow="254" count="1">
        <x14:dataValidation type="list" allowBlank="1" showInputMessage="1" showErrorMessage="1" prompt="Selecionar de 1 a 25 a carta a imprimir" xr:uid="{257B121C-8791-4CDE-8F20-F4D23D9DA125}">
          <x14:formula1>
            <xm:f>dados!$Z$2:$Z$26</xm:f>
          </x14:formula1>
          <xm:sqref>Z1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61586-7D6E-4603-B79D-AC7EB5DBA50A}">
  <dimension ref="A1:AX132"/>
  <sheetViews>
    <sheetView showGridLines="0" showRowColHeaders="0" tabSelected="1" topLeftCell="G1" zoomScale="85" zoomScaleNormal="85" zoomScaleSheetLayoutView="100" workbookViewId="0">
      <pane ySplit="7" topLeftCell="A8" activePane="bottomLeft" state="frozen"/>
      <selection activeCell="F1" sqref="F1"/>
      <selection pane="bottomLeft" activeCell="N8" sqref="N8:N12"/>
    </sheetView>
  </sheetViews>
  <sheetFormatPr defaultRowHeight="14.4" x14ac:dyDescent="0.3"/>
  <cols>
    <col min="1" max="1" width="0" style="1" hidden="1" customWidth="1"/>
    <col min="2" max="2" width="9.44140625" style="1" hidden="1" customWidth="1"/>
    <col min="3" max="6" width="8.88671875" style="1" hidden="1" customWidth="1"/>
    <col min="7" max="7" width="11.6640625" style="1" customWidth="1"/>
    <col min="8" max="8" width="9.109375" style="1" customWidth="1"/>
    <col min="9" max="9" width="14.6640625" style="1" customWidth="1"/>
    <col min="10" max="10" width="22.5546875" style="1" customWidth="1"/>
    <col min="11" max="11" width="10.21875" style="1" customWidth="1"/>
    <col min="12" max="12" width="5" style="1" customWidth="1"/>
    <col min="13" max="13" width="11.44140625" style="1" customWidth="1"/>
    <col min="14" max="14" width="8" style="1" customWidth="1"/>
    <col min="15" max="18" width="8.6640625" style="71" customWidth="1"/>
    <col min="19" max="19" width="11.88671875" style="71" customWidth="1"/>
    <col min="20" max="20" width="6.88671875" style="70" bestFit="1" customWidth="1"/>
    <col min="21" max="26" width="8.109375" style="71" customWidth="1"/>
    <col min="27" max="27" width="6.88671875" style="1" bestFit="1" customWidth="1"/>
    <col min="28" max="28" width="7.77734375" style="1" customWidth="1"/>
    <col min="29" max="16384" width="8.88671875" style="1"/>
  </cols>
  <sheetData>
    <row r="1" spans="1:50" ht="36.6" customHeight="1" x14ac:dyDescent="0.3">
      <c r="G1" s="310" t="s">
        <v>130</v>
      </c>
      <c r="H1" s="310"/>
      <c r="I1" s="310"/>
      <c r="J1" s="310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D1" s="309" t="s">
        <v>26</v>
      </c>
      <c r="AE1" s="309"/>
      <c r="AF1" s="309"/>
      <c r="AG1" s="309"/>
      <c r="AH1" s="309"/>
      <c r="AI1" s="309"/>
      <c r="AJ1" s="309"/>
      <c r="AK1" s="309"/>
    </row>
    <row r="2" spans="1:50" ht="39" customHeight="1" x14ac:dyDescent="0.3">
      <c r="G2" s="310"/>
      <c r="H2" s="310"/>
      <c r="I2" s="310"/>
      <c r="J2" s="310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4"/>
      <c r="Y2" s="84"/>
      <c r="Z2" s="84"/>
      <c r="AA2" s="84"/>
      <c r="AB2" s="84"/>
      <c r="AD2" s="308" t="s">
        <v>129</v>
      </c>
      <c r="AE2" s="308"/>
      <c r="AF2" s="308"/>
      <c r="AG2" s="308"/>
      <c r="AH2" s="308"/>
      <c r="AI2" s="308"/>
      <c r="AJ2" s="308"/>
      <c r="AK2" s="308"/>
    </row>
    <row r="3" spans="1:50" s="43" customFormat="1" ht="45.6" customHeight="1" x14ac:dyDescent="0.3">
      <c r="G3" s="44"/>
      <c r="H3" s="44"/>
      <c r="I3" s="44"/>
      <c r="K3" s="311" t="s">
        <v>100</v>
      </c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D3" s="308"/>
      <c r="AE3" s="308"/>
      <c r="AF3" s="308"/>
      <c r="AG3" s="308"/>
      <c r="AH3" s="308"/>
      <c r="AI3" s="308"/>
      <c r="AJ3" s="308"/>
      <c r="AK3" s="308"/>
      <c r="AX3" s="219" t="s">
        <v>38</v>
      </c>
    </row>
    <row r="4" spans="1:50" s="45" customFormat="1" ht="30" customHeight="1" x14ac:dyDescent="0.3">
      <c r="G4" s="46"/>
      <c r="H4" s="46"/>
      <c r="I4" s="46"/>
      <c r="K4" s="312" t="s">
        <v>36</v>
      </c>
      <c r="L4" s="313"/>
      <c r="M4" s="254"/>
      <c r="N4" s="254"/>
      <c r="O4" s="254"/>
      <c r="P4" s="254"/>
      <c r="Q4" s="255"/>
      <c r="R4" s="69"/>
      <c r="S4" s="220" t="s">
        <v>47</v>
      </c>
      <c r="T4" s="221"/>
      <c r="U4" s="258"/>
      <c r="V4" s="258"/>
      <c r="W4" s="258"/>
      <c r="X4" s="258"/>
      <c r="Y4" s="258"/>
      <c r="Z4" s="258"/>
      <c r="AA4" s="258"/>
      <c r="AB4" s="259"/>
      <c r="AD4" s="308"/>
      <c r="AE4" s="308"/>
      <c r="AF4" s="308"/>
      <c r="AG4" s="308"/>
      <c r="AH4" s="308"/>
      <c r="AI4" s="308"/>
      <c r="AJ4" s="308"/>
      <c r="AK4" s="308"/>
      <c r="AX4" s="219"/>
    </row>
    <row r="5" spans="1:50" s="45" customFormat="1" ht="30" customHeight="1" x14ac:dyDescent="0.3">
      <c r="K5" s="314" t="s">
        <v>70</v>
      </c>
      <c r="L5" s="315"/>
      <c r="M5" s="256"/>
      <c r="N5" s="256"/>
      <c r="O5" s="256"/>
      <c r="P5" s="256"/>
      <c r="Q5" s="257"/>
      <c r="R5" s="69"/>
      <c r="S5" s="222" t="s">
        <v>81</v>
      </c>
      <c r="T5" s="223"/>
      <c r="U5" s="260"/>
      <c r="V5" s="260"/>
      <c r="W5" s="260"/>
      <c r="X5" s="260"/>
      <c r="Y5" s="260"/>
      <c r="Z5" s="260"/>
      <c r="AA5" s="260"/>
      <c r="AB5" s="261"/>
      <c r="AD5" s="308"/>
      <c r="AE5" s="308"/>
      <c r="AF5" s="308"/>
      <c r="AG5" s="308"/>
      <c r="AH5" s="308"/>
      <c r="AI5" s="308"/>
      <c r="AJ5" s="308"/>
      <c r="AK5" s="308"/>
      <c r="AX5" s="219"/>
    </row>
    <row r="6" spans="1:50" s="2" customFormat="1" ht="18" customHeight="1" x14ac:dyDescent="0.35">
      <c r="G6" s="149" t="s">
        <v>131</v>
      </c>
      <c r="H6" s="149"/>
      <c r="I6" s="149"/>
      <c r="J6" s="149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D6" s="308"/>
      <c r="AE6" s="308"/>
      <c r="AF6" s="308"/>
      <c r="AG6" s="308"/>
      <c r="AH6" s="308"/>
      <c r="AI6" s="308"/>
      <c r="AJ6" s="308"/>
      <c r="AK6" s="308"/>
    </row>
    <row r="7" spans="1:50" s="48" customFormat="1" ht="42.6" customHeight="1" thickBot="1" x14ac:dyDescent="0.35">
      <c r="G7" s="72" t="s">
        <v>102</v>
      </c>
      <c r="H7" s="72" t="s">
        <v>48</v>
      </c>
      <c r="I7" s="72" t="s">
        <v>0</v>
      </c>
      <c r="J7" s="72" t="s">
        <v>23</v>
      </c>
      <c r="K7" s="262" t="s">
        <v>37</v>
      </c>
      <c r="L7" s="263"/>
      <c r="M7" s="72" t="s">
        <v>36</v>
      </c>
      <c r="N7" s="72" t="s">
        <v>71</v>
      </c>
      <c r="O7" s="273" t="s">
        <v>103</v>
      </c>
      <c r="P7" s="274"/>
      <c r="Q7" s="274"/>
      <c r="R7" s="274"/>
      <c r="S7" s="275"/>
      <c r="T7" s="73" t="s">
        <v>35</v>
      </c>
      <c r="U7" s="273" t="s">
        <v>27</v>
      </c>
      <c r="V7" s="274"/>
      <c r="W7" s="274"/>
      <c r="X7" s="274"/>
      <c r="Y7" s="274"/>
      <c r="Z7" s="275"/>
      <c r="AA7" s="294" t="s">
        <v>101</v>
      </c>
      <c r="AB7" s="295"/>
      <c r="AD7" s="308"/>
      <c r="AE7" s="308"/>
      <c r="AF7" s="308"/>
      <c r="AG7" s="308"/>
      <c r="AH7" s="308"/>
      <c r="AI7" s="308"/>
      <c r="AJ7" s="308"/>
      <c r="AK7" s="308"/>
    </row>
    <row r="8" spans="1:50" s="47" customFormat="1" ht="21" customHeight="1" x14ac:dyDescent="0.3">
      <c r="A8" s="47">
        <f>M8</f>
        <v>0</v>
      </c>
      <c r="B8" s="47" t="str">
        <f>IF(M8="","",IF(OR(M8="Tapete",M8="pct"),"Tapete",""))&amp;N8</f>
        <v/>
      </c>
      <c r="C8" s="47" t="str">
        <f>IF(M8="","",IF(OR(M8="mini",M8="pct"),"Mini",""))&amp;N8</f>
        <v/>
      </c>
      <c r="D8" s="47" t="str">
        <f>(IF(OR(M8="tapete",M8="pct"),"t","")&amp;G8&amp;F8)</f>
        <v>11</v>
      </c>
      <c r="E8" s="47" t="str">
        <f>(IF(OR(M8="mini",M8="pct"),"m","")&amp;G8&amp;F8)</f>
        <v>11</v>
      </c>
      <c r="F8" s="47">
        <v>1</v>
      </c>
      <c r="G8" s="227">
        <v>1</v>
      </c>
      <c r="H8" s="230"/>
      <c r="I8" s="230"/>
      <c r="J8" s="224"/>
      <c r="K8" s="264"/>
      <c r="L8" s="265"/>
      <c r="M8" s="270"/>
      <c r="N8" s="270"/>
      <c r="O8" s="296"/>
      <c r="P8" s="297"/>
      <c r="Q8" s="297"/>
      <c r="R8" s="297"/>
      <c r="S8" s="297"/>
      <c r="T8" s="298"/>
      <c r="U8" s="291"/>
      <c r="V8" s="292"/>
      <c r="W8" s="292"/>
      <c r="X8" s="292"/>
      <c r="Y8" s="292"/>
      <c r="Z8" s="293"/>
      <c r="AA8" s="76" t="str">
        <f>IFERROR(INDEX(diftp,MATCH(U8,[0]!tp,0)),"")</f>
        <v/>
      </c>
      <c r="AB8" s="302" t="str">
        <f>IF(SUM(AA8:AA12)=0,"",SUM(AA8:AA12))</f>
        <v/>
      </c>
    </row>
    <row r="9" spans="1:50" s="47" customFormat="1" ht="21" customHeight="1" x14ac:dyDescent="0.3">
      <c r="A9" s="47">
        <f>A8</f>
        <v>0</v>
      </c>
      <c r="B9" s="47" t="str">
        <f>IF(M8="","",IF(OR(M8="Tapete",M8="pct"),"Tapete",""))&amp;N8</f>
        <v/>
      </c>
      <c r="C9" s="47" t="str">
        <f>IF(M8="","",IF(OR(M8="mini",M8="pct"),"Mini",""))&amp;N8</f>
        <v/>
      </c>
      <c r="D9" s="47" t="str">
        <f>(IF(OR(M8="tapete",M8="pct"),"t","")&amp;G8&amp;F9)</f>
        <v>12</v>
      </c>
      <c r="E9" s="47" t="str">
        <f>(IF(OR(M8="mini",M8="pct"),"m","")&amp;G8&amp;F9)</f>
        <v>12</v>
      </c>
      <c r="F9" s="47">
        <v>2</v>
      </c>
      <c r="G9" s="228"/>
      <c r="H9" s="231"/>
      <c r="I9" s="231"/>
      <c r="J9" s="225"/>
      <c r="K9" s="266"/>
      <c r="L9" s="267"/>
      <c r="M9" s="271"/>
      <c r="N9" s="271"/>
      <c r="O9" s="276" t="str">
        <f>IFERROR(INDEX(dados!$B$2:$B$3,MATCH('preenchimento cartas'!C8,dados!$A$2:$A$3,0)),"")</f>
        <v/>
      </c>
      <c r="P9" s="277"/>
      <c r="Q9" s="277"/>
      <c r="R9" s="277"/>
      <c r="S9" s="278"/>
      <c r="T9" s="89" t="str">
        <f>IFERROR(INDEX(dados!$C$2:$C$3,MATCH(O9,dados!$B$2:$B$3,0)),"")</f>
        <v/>
      </c>
      <c r="U9" s="248"/>
      <c r="V9" s="249"/>
      <c r="W9" s="249"/>
      <c r="X9" s="249"/>
      <c r="Y9" s="249"/>
      <c r="Z9" s="250"/>
      <c r="AA9" s="77" t="str">
        <f>IFERROR(INDEX(diftp,MATCH(U9,[0]!tp,0)),"")</f>
        <v/>
      </c>
      <c r="AB9" s="303"/>
    </row>
    <row r="10" spans="1:50" s="47" customFormat="1" ht="21" customHeight="1" x14ac:dyDescent="0.3">
      <c r="A10" s="47">
        <f t="shared" ref="A10:A12" si="0">A9</f>
        <v>0</v>
      </c>
      <c r="B10" s="47" t="str">
        <f>IF(M8="","",IF(OR(M8="Tapete",M8="pct"),"Tapete",""))&amp;N8</f>
        <v/>
      </c>
      <c r="C10" s="47" t="str">
        <f>IF(M8="","",IF(OR(M8="mini",M8="pct"),"Mini",""))&amp;N8</f>
        <v/>
      </c>
      <c r="D10" s="47" t="str">
        <f>(IF(OR(M8="tapete",M8="pct"),"t","")&amp;G8&amp;F10)</f>
        <v>13</v>
      </c>
      <c r="E10" s="47" t="str">
        <f>(IF(OR(M8="mini",M8="pct"),"m","")&amp;G8&amp;F10)</f>
        <v>13</v>
      </c>
      <c r="F10" s="47">
        <v>3</v>
      </c>
      <c r="G10" s="228"/>
      <c r="H10" s="231"/>
      <c r="I10" s="231"/>
      <c r="J10" s="225"/>
      <c r="K10" s="266"/>
      <c r="L10" s="267"/>
      <c r="M10" s="271"/>
      <c r="N10" s="271"/>
      <c r="O10" s="248"/>
      <c r="P10" s="249"/>
      <c r="Q10" s="249"/>
      <c r="R10" s="249"/>
      <c r="S10" s="250"/>
      <c r="T10" s="75" t="str">
        <f>IFERROR(INDEX(dados!$V$2:$V$35,MATCH(O10,dados!$U$2:$U$35,0)),"")</f>
        <v/>
      </c>
      <c r="U10" s="248"/>
      <c r="V10" s="249"/>
      <c r="W10" s="249"/>
      <c r="X10" s="249"/>
      <c r="Y10" s="249"/>
      <c r="Z10" s="250"/>
      <c r="AA10" s="77" t="str">
        <f>IFERROR(INDEX(diftp,MATCH(U10,[0]!tp,0)),"")</f>
        <v/>
      </c>
      <c r="AB10" s="303"/>
    </row>
    <row r="11" spans="1:50" s="47" customFormat="1" ht="21" customHeight="1" x14ac:dyDescent="0.3">
      <c r="A11" s="47">
        <f t="shared" si="0"/>
        <v>0</v>
      </c>
      <c r="B11" s="47" t="str">
        <f>IF(M8="","",IF(OR(M8="Tapete",M8="pct"),"Tapete",""))&amp;N8</f>
        <v/>
      </c>
      <c r="D11" s="47" t="str">
        <f>(IF(OR(M8="tapete",M8="pct"),"t","")&amp;G8&amp;F11)</f>
        <v>14</v>
      </c>
      <c r="E11" s="47" t="str">
        <f>(IF(OR(M8="mini",M8="pct"),"m","")&amp;G8&amp;F11)</f>
        <v>14</v>
      </c>
      <c r="F11" s="47">
        <v>4</v>
      </c>
      <c r="G11" s="228"/>
      <c r="H11" s="231"/>
      <c r="I11" s="231"/>
      <c r="J11" s="225"/>
      <c r="K11" s="266"/>
      <c r="L11" s="267"/>
      <c r="M11" s="271"/>
      <c r="N11" s="271"/>
      <c r="O11" s="248"/>
      <c r="P11" s="249"/>
      <c r="Q11" s="249"/>
      <c r="R11" s="249"/>
      <c r="S11" s="250"/>
      <c r="T11" s="75" t="str">
        <f>IFERROR(INDEX(dados!$V$2:$V$35,MATCH(O11,dados!$U$2:$U$35,0)),"")</f>
        <v/>
      </c>
      <c r="U11" s="248"/>
      <c r="V11" s="249"/>
      <c r="W11" s="249"/>
      <c r="X11" s="249"/>
      <c r="Y11" s="249"/>
      <c r="Z11" s="250"/>
      <c r="AA11" s="77" t="str">
        <f>IFERROR(INDEX(diftp,MATCH(U11,[0]!tp,0)),"")</f>
        <v/>
      </c>
      <c r="AB11" s="303"/>
    </row>
    <row r="12" spans="1:50" s="47" customFormat="1" ht="21" customHeight="1" thickBot="1" x14ac:dyDescent="0.35">
      <c r="A12" s="47">
        <f t="shared" si="0"/>
        <v>0</v>
      </c>
      <c r="B12" s="47" t="str">
        <f>IF(N8=2,"",IF(M8="","",IF(OR(M8="Tapete",M8="pct"),"Tapete",""))&amp;N8)</f>
        <v/>
      </c>
      <c r="D12" s="47" t="str">
        <f>(IF(OR(M8="tapete",M8="pct"),"t","")&amp;G8&amp;F12)</f>
        <v>15</v>
      </c>
      <c r="E12" s="47" t="str">
        <f>(IF(OR(M8="mini",M8="pct"),"m","")&amp;G8&amp;F12)</f>
        <v>15</v>
      </c>
      <c r="F12" s="47">
        <v>5</v>
      </c>
      <c r="G12" s="229"/>
      <c r="H12" s="232"/>
      <c r="I12" s="232"/>
      <c r="J12" s="226"/>
      <c r="K12" s="268"/>
      <c r="L12" s="269"/>
      <c r="M12" s="272"/>
      <c r="N12" s="272"/>
      <c r="O12" s="299"/>
      <c r="P12" s="300"/>
      <c r="Q12" s="300"/>
      <c r="R12" s="300"/>
      <c r="S12" s="300"/>
      <c r="T12" s="301"/>
      <c r="U12" s="251"/>
      <c r="V12" s="252"/>
      <c r="W12" s="252"/>
      <c r="X12" s="252"/>
      <c r="Y12" s="252"/>
      <c r="Z12" s="253"/>
      <c r="AA12" s="78" t="str">
        <f>IFERROR(INDEX(diftp,MATCH(U12,[0]!tp,0)),"")</f>
        <v/>
      </c>
      <c r="AB12" s="304"/>
    </row>
    <row r="13" spans="1:50" s="47" customFormat="1" ht="21" customHeight="1" x14ac:dyDescent="0.3">
      <c r="A13" s="47">
        <f t="shared" ref="A13" si="1">M13</f>
        <v>0</v>
      </c>
      <c r="B13" s="47" t="str">
        <f>IF(M13="","",IF(OR(M13="Tapete",M13="pct"),"Tapete",""))&amp;N13</f>
        <v/>
      </c>
      <c r="C13" s="47" t="str">
        <f t="shared" ref="C13" si="2">IF(M13="","",IF(OR(M13="mini",M13="pct"),"Mini",""))&amp;N13</f>
        <v/>
      </c>
      <c r="D13" s="47" t="str">
        <f t="shared" ref="D13" si="3">(IF(OR(M13="tapete",M13="pct"),"t","")&amp;G13&amp;F13)</f>
        <v>21</v>
      </c>
      <c r="E13" s="47" t="str">
        <f t="shared" ref="E13" si="4">(IF(OR(M13="mini",M13="pct"),"m","")&amp;G13&amp;F13)</f>
        <v>21</v>
      </c>
      <c r="F13" s="47">
        <v>1</v>
      </c>
      <c r="G13" s="233">
        <v>2</v>
      </c>
      <c r="H13" s="236"/>
      <c r="I13" s="236"/>
      <c r="J13" s="239"/>
      <c r="K13" s="242"/>
      <c r="L13" s="243"/>
      <c r="M13" s="279"/>
      <c r="N13" s="279"/>
      <c r="O13" s="296"/>
      <c r="P13" s="297"/>
      <c r="Q13" s="297"/>
      <c r="R13" s="297"/>
      <c r="S13" s="297"/>
      <c r="T13" s="298"/>
      <c r="U13" s="282"/>
      <c r="V13" s="283"/>
      <c r="W13" s="283"/>
      <c r="X13" s="283"/>
      <c r="Y13" s="283"/>
      <c r="Z13" s="284"/>
      <c r="AA13" s="79" t="str">
        <f>IFERROR(INDEX(diftp,MATCH(U13,[0]!tp,0)),"")</f>
        <v/>
      </c>
      <c r="AB13" s="305" t="str">
        <f>IF(SUM(AA13:AA17)=0,"",SUM(AA13:AA17))</f>
        <v/>
      </c>
    </row>
    <row r="14" spans="1:50" s="47" customFormat="1" ht="21" customHeight="1" x14ac:dyDescent="0.3">
      <c r="A14" s="47">
        <f t="shared" ref="A14:A77" si="5">A13</f>
        <v>0</v>
      </c>
      <c r="B14" s="47" t="str">
        <f>IF(M13="","",IF(OR(M13="Tapete",M13="pct"),"Tapete",""))&amp;N13</f>
        <v/>
      </c>
      <c r="C14" s="47" t="str">
        <f t="shared" ref="C14" si="6">IF(M13="","",IF(OR(M13="mini",M13="pct"),"Mini",""))&amp;N13</f>
        <v/>
      </c>
      <c r="D14" s="47" t="str">
        <f t="shared" ref="D14" si="7">(IF(OR(M13="tapete",M13="pct"),"t","")&amp;G13&amp;F14)</f>
        <v>22</v>
      </c>
      <c r="E14" s="47" t="str">
        <f t="shared" ref="E14" si="8">(IF(OR(M13="mini",M13="pct"),"m","")&amp;G13&amp;F14)</f>
        <v>22</v>
      </c>
      <c r="F14" s="47">
        <v>2</v>
      </c>
      <c r="G14" s="234"/>
      <c r="H14" s="237"/>
      <c r="I14" s="237"/>
      <c r="J14" s="240"/>
      <c r="K14" s="244"/>
      <c r="L14" s="245"/>
      <c r="M14" s="280"/>
      <c r="N14" s="280"/>
      <c r="O14" s="276" t="str">
        <f>IFERROR(INDEX(dados!$B$2:$B$3,MATCH('preenchimento cartas'!C13,dados!$A$2:$A$3,0)),"")</f>
        <v/>
      </c>
      <c r="P14" s="277"/>
      <c r="Q14" s="277"/>
      <c r="R14" s="277"/>
      <c r="S14" s="278"/>
      <c r="T14" s="89" t="str">
        <f>IFERROR(INDEX(dados!$C$2:$C$3,MATCH(O14,dados!$B$2:$B$3,0)),"")</f>
        <v/>
      </c>
      <c r="U14" s="285"/>
      <c r="V14" s="286"/>
      <c r="W14" s="286"/>
      <c r="X14" s="286"/>
      <c r="Y14" s="286"/>
      <c r="Z14" s="287"/>
      <c r="AA14" s="80" t="str">
        <f>IFERROR(INDEX(diftp,MATCH(U14,[0]!tp,0)),"")</f>
        <v/>
      </c>
      <c r="AB14" s="306"/>
    </row>
    <row r="15" spans="1:50" s="47" customFormat="1" ht="21" customHeight="1" x14ac:dyDescent="0.3">
      <c r="A15" s="47">
        <f t="shared" si="5"/>
        <v>0</v>
      </c>
      <c r="B15" s="47" t="str">
        <f>IF(M13="","",IF(OR(M13="Tapete",M13="pct"),"Tapete",""))&amp;N13</f>
        <v/>
      </c>
      <c r="C15" s="47" t="str">
        <f t="shared" ref="C15" si="9">IF(M13="","",IF(OR(M13="mini",M13="pct"),"Mini",""))&amp;N13</f>
        <v/>
      </c>
      <c r="D15" s="47" t="str">
        <f t="shared" ref="D15" si="10">(IF(OR(M13="tapete",M13="pct"),"t","")&amp;G13&amp;F15)</f>
        <v>23</v>
      </c>
      <c r="E15" s="47" t="str">
        <f t="shared" ref="E15" si="11">(IF(OR(M13="mini",M13="pct"),"m","")&amp;G13&amp;F15)</f>
        <v>23</v>
      </c>
      <c r="F15" s="47">
        <v>3</v>
      </c>
      <c r="G15" s="234"/>
      <c r="H15" s="237"/>
      <c r="I15" s="237"/>
      <c r="J15" s="240"/>
      <c r="K15" s="244"/>
      <c r="L15" s="245"/>
      <c r="M15" s="280"/>
      <c r="N15" s="280"/>
      <c r="O15" s="248"/>
      <c r="P15" s="249"/>
      <c r="Q15" s="249"/>
      <c r="R15" s="249"/>
      <c r="S15" s="250"/>
      <c r="T15" s="75" t="str">
        <f>IFERROR(INDEX(dados!$V$2:$V$35,MATCH(O15,dados!$U$2:$U$35,0)),"")</f>
        <v/>
      </c>
      <c r="U15" s="285"/>
      <c r="V15" s="286"/>
      <c r="W15" s="286"/>
      <c r="X15" s="286"/>
      <c r="Y15" s="286"/>
      <c r="Z15" s="287"/>
      <c r="AA15" s="80" t="str">
        <f>IFERROR(INDEX(diftp,MATCH(U15,[0]!tp,0)),"")</f>
        <v/>
      </c>
      <c r="AB15" s="306"/>
    </row>
    <row r="16" spans="1:50" s="47" customFormat="1" ht="21" customHeight="1" x14ac:dyDescent="0.3">
      <c r="A16" s="47">
        <f t="shared" si="5"/>
        <v>0</v>
      </c>
      <c r="B16" s="47" t="str">
        <f>IF(M13="","",IF(OR(M13="Tapete",M13="pct"),"Tapete",""))&amp;N13</f>
        <v/>
      </c>
      <c r="D16" s="47" t="str">
        <f t="shared" ref="D16" si="12">(IF(OR(M13="tapete",M13="pct"),"t","")&amp;G13&amp;F16)</f>
        <v>24</v>
      </c>
      <c r="E16" s="47" t="str">
        <f t="shared" ref="E16" si="13">(IF(OR(M13="mini",M13="pct"),"m","")&amp;G13&amp;F16)</f>
        <v>24</v>
      </c>
      <c r="F16" s="47">
        <v>4</v>
      </c>
      <c r="G16" s="234"/>
      <c r="H16" s="237"/>
      <c r="I16" s="237"/>
      <c r="J16" s="240"/>
      <c r="K16" s="244"/>
      <c r="L16" s="245"/>
      <c r="M16" s="280"/>
      <c r="N16" s="280"/>
      <c r="O16" s="248"/>
      <c r="P16" s="249"/>
      <c r="Q16" s="249"/>
      <c r="R16" s="249"/>
      <c r="S16" s="250"/>
      <c r="T16" s="75" t="str">
        <f>IFERROR(INDEX(dados!$V$2:$V$35,MATCH(O16,dados!$U$2:$U$35,0)),"")</f>
        <v/>
      </c>
      <c r="U16" s="285"/>
      <c r="V16" s="286"/>
      <c r="W16" s="286"/>
      <c r="X16" s="286"/>
      <c r="Y16" s="286"/>
      <c r="Z16" s="287"/>
      <c r="AA16" s="80" t="str">
        <f>IFERROR(INDEX(diftp,MATCH(U16,[0]!tp,0)),"")</f>
        <v/>
      </c>
      <c r="AB16" s="306"/>
    </row>
    <row r="17" spans="1:28" s="47" customFormat="1" ht="21" customHeight="1" thickBot="1" x14ac:dyDescent="0.35">
      <c r="A17" s="47">
        <f t="shared" si="5"/>
        <v>0</v>
      </c>
      <c r="B17" s="47" t="str">
        <f>IF(N13=2,"",IF(M13="","",IF(OR(M13="Tapete",M13="pct"),"Tapete",""))&amp;N13)</f>
        <v/>
      </c>
      <c r="D17" s="47" t="str">
        <f t="shared" ref="D17" si="14">(IF(OR(M13="tapete",M13="pct"),"t","")&amp;G13&amp;F17)</f>
        <v>25</v>
      </c>
      <c r="E17" s="47" t="str">
        <f t="shared" ref="E17" si="15">(IF(OR(M13="mini",M13="pct"),"m","")&amp;G13&amp;F17)</f>
        <v>25</v>
      </c>
      <c r="F17" s="47">
        <v>5</v>
      </c>
      <c r="G17" s="235"/>
      <c r="H17" s="238"/>
      <c r="I17" s="238"/>
      <c r="J17" s="241"/>
      <c r="K17" s="246"/>
      <c r="L17" s="247"/>
      <c r="M17" s="281"/>
      <c r="N17" s="281"/>
      <c r="O17" s="299"/>
      <c r="P17" s="300"/>
      <c r="Q17" s="300"/>
      <c r="R17" s="300"/>
      <c r="S17" s="300"/>
      <c r="T17" s="301"/>
      <c r="U17" s="288"/>
      <c r="V17" s="289"/>
      <c r="W17" s="289"/>
      <c r="X17" s="289"/>
      <c r="Y17" s="289"/>
      <c r="Z17" s="290"/>
      <c r="AA17" s="81"/>
      <c r="AB17" s="307"/>
    </row>
    <row r="18" spans="1:28" s="47" customFormat="1" ht="21" customHeight="1" x14ac:dyDescent="0.3">
      <c r="A18" s="47">
        <f t="shared" ref="A18" si="16">M18</f>
        <v>0</v>
      </c>
      <c r="B18" s="47" t="str">
        <f>IF(M18="","",IF(OR(M18="Tapete",M18="pct"),"Tapete",""))&amp;N18</f>
        <v/>
      </c>
      <c r="C18" s="47" t="str">
        <f>IF(M18="","",IF(OR(M18="mini",M18="pct"),"Mini",""))&amp;N18</f>
        <v/>
      </c>
      <c r="D18" s="47" t="str">
        <f>(IF(OR(M18="tapete",M18="pct"),"t","")&amp;G18&amp;F18)</f>
        <v>31</v>
      </c>
      <c r="E18" s="47" t="str">
        <f>(IF(OR(M18="mini",M18="pct"),"m","")&amp;G18&amp;F18)</f>
        <v>31</v>
      </c>
      <c r="F18" s="47">
        <v>1</v>
      </c>
      <c r="G18" s="227">
        <v>3</v>
      </c>
      <c r="H18" s="230"/>
      <c r="I18" s="230"/>
      <c r="J18" s="224"/>
      <c r="K18" s="264"/>
      <c r="L18" s="265"/>
      <c r="M18" s="270"/>
      <c r="N18" s="270"/>
      <c r="O18" s="296"/>
      <c r="P18" s="297"/>
      <c r="Q18" s="297"/>
      <c r="R18" s="297"/>
      <c r="S18" s="297"/>
      <c r="T18" s="298"/>
      <c r="U18" s="291"/>
      <c r="V18" s="292"/>
      <c r="W18" s="292"/>
      <c r="X18" s="292"/>
      <c r="Y18" s="292"/>
      <c r="Z18" s="293"/>
      <c r="AA18" s="76" t="str">
        <f>IFERROR(INDEX(diftp,MATCH(U18,[0]!tp,0)),"")</f>
        <v/>
      </c>
      <c r="AB18" s="302" t="str">
        <f t="shared" ref="AB18" si="17">IF(SUM(AA18:AA22)=0,"",SUM(AA18:AA22))</f>
        <v/>
      </c>
    </row>
    <row r="19" spans="1:28" s="47" customFormat="1" ht="21" customHeight="1" x14ac:dyDescent="0.3">
      <c r="A19" s="47">
        <f t="shared" ref="A19" si="18">A18</f>
        <v>0</v>
      </c>
      <c r="B19" s="47" t="str">
        <f>IF(M18="","",IF(OR(M18="Tapete",M18="pct"),"Tapete",""))&amp;N18</f>
        <v/>
      </c>
      <c r="C19" s="47" t="str">
        <f>IF(M18="","",IF(OR(M18="mini",M18="pct"),"Mini",""))&amp;N18</f>
        <v/>
      </c>
      <c r="D19" s="47" t="str">
        <f>(IF(OR(M18="tapete",M18="pct"),"t","")&amp;G18&amp;F19)</f>
        <v>32</v>
      </c>
      <c r="E19" s="47" t="str">
        <f>(IF(OR(M18="mini",M18="pct"),"m","")&amp;G18&amp;F19)</f>
        <v>32</v>
      </c>
      <c r="F19" s="47">
        <v>2</v>
      </c>
      <c r="G19" s="228"/>
      <c r="H19" s="231"/>
      <c r="I19" s="231"/>
      <c r="J19" s="225"/>
      <c r="K19" s="266"/>
      <c r="L19" s="267"/>
      <c r="M19" s="271"/>
      <c r="N19" s="271"/>
      <c r="O19" s="276" t="str">
        <f>IFERROR(INDEX(dados!$B$2:$B$3,MATCH('preenchimento cartas'!C18,dados!$A$2:$A$3,0)),"")</f>
        <v/>
      </c>
      <c r="P19" s="277"/>
      <c r="Q19" s="277"/>
      <c r="R19" s="277"/>
      <c r="S19" s="278"/>
      <c r="T19" s="89" t="str">
        <f>IFERROR(INDEX(dados!$C$2:$C$3,MATCH(O19,dados!$B$2:$B$3,0)),"")</f>
        <v/>
      </c>
      <c r="U19" s="248"/>
      <c r="V19" s="249"/>
      <c r="W19" s="249"/>
      <c r="X19" s="249"/>
      <c r="Y19" s="249"/>
      <c r="Z19" s="250"/>
      <c r="AA19" s="77" t="str">
        <f>IFERROR(INDEX(diftp,MATCH(U19,[0]!tp,0)),"")</f>
        <v/>
      </c>
      <c r="AB19" s="303"/>
    </row>
    <row r="20" spans="1:28" s="47" customFormat="1" ht="21" customHeight="1" x14ac:dyDescent="0.3">
      <c r="A20" s="47">
        <f t="shared" si="5"/>
        <v>0</v>
      </c>
      <c r="B20" s="47" t="str">
        <f>IF(M18="","",IF(OR(M18="Tapete",M18="pct"),"Tapete",""))&amp;N18</f>
        <v/>
      </c>
      <c r="C20" s="47" t="str">
        <f>IF(M18="","",IF(OR(M18="mini",M18="pct"),"Mini",""))&amp;N18</f>
        <v/>
      </c>
      <c r="D20" s="47" t="str">
        <f>(IF(OR(M18="tapete",M18="pct"),"t","")&amp;G18&amp;F20)</f>
        <v>33</v>
      </c>
      <c r="E20" s="47" t="str">
        <f>(IF(OR(M18="mini",M18="pct"),"m","")&amp;G18&amp;F20)</f>
        <v>33</v>
      </c>
      <c r="F20" s="47">
        <v>3</v>
      </c>
      <c r="G20" s="228"/>
      <c r="H20" s="231"/>
      <c r="I20" s="231"/>
      <c r="J20" s="225"/>
      <c r="K20" s="266"/>
      <c r="L20" s="267"/>
      <c r="M20" s="271"/>
      <c r="N20" s="271"/>
      <c r="O20" s="248"/>
      <c r="P20" s="249"/>
      <c r="Q20" s="249"/>
      <c r="R20" s="249"/>
      <c r="S20" s="250"/>
      <c r="T20" s="75" t="str">
        <f>IFERROR(INDEX(dados!$V$2:$V$35,MATCH(O20,dados!$U$2:$U$35,0)),"")</f>
        <v/>
      </c>
      <c r="U20" s="248"/>
      <c r="V20" s="249"/>
      <c r="W20" s="249"/>
      <c r="X20" s="249"/>
      <c r="Y20" s="249"/>
      <c r="Z20" s="250"/>
      <c r="AA20" s="77" t="str">
        <f>IFERROR(INDEX(diftp,MATCH(U20,[0]!tp,0)),"")</f>
        <v/>
      </c>
      <c r="AB20" s="303"/>
    </row>
    <row r="21" spans="1:28" s="47" customFormat="1" ht="21" customHeight="1" x14ac:dyDescent="0.3">
      <c r="A21" s="47">
        <f t="shared" si="5"/>
        <v>0</v>
      </c>
      <c r="B21" s="47" t="str">
        <f>IF(M18="","",IF(OR(M18="Tapete",M18="pct"),"Tapete",""))&amp;N18</f>
        <v/>
      </c>
      <c r="D21" s="47" t="str">
        <f>(IF(OR(M18="tapete",M18="pct"),"t","")&amp;G18&amp;F21)</f>
        <v>34</v>
      </c>
      <c r="E21" s="47" t="str">
        <f>(IF(OR(M18="mini",M18="pct"),"m","")&amp;G18&amp;F21)</f>
        <v>34</v>
      </c>
      <c r="F21" s="47">
        <v>4</v>
      </c>
      <c r="G21" s="228"/>
      <c r="H21" s="231"/>
      <c r="I21" s="231"/>
      <c r="J21" s="225"/>
      <c r="K21" s="266"/>
      <c r="L21" s="267"/>
      <c r="M21" s="271"/>
      <c r="N21" s="271"/>
      <c r="O21" s="248"/>
      <c r="P21" s="249"/>
      <c r="Q21" s="249"/>
      <c r="R21" s="249"/>
      <c r="S21" s="250"/>
      <c r="T21" s="75" t="str">
        <f>IFERROR(INDEX(dados!$V$2:$V$35,MATCH(O21,dados!$U$2:$U$35,0)),"")</f>
        <v/>
      </c>
      <c r="U21" s="248"/>
      <c r="V21" s="249"/>
      <c r="W21" s="249"/>
      <c r="X21" s="249"/>
      <c r="Y21" s="249"/>
      <c r="Z21" s="250"/>
      <c r="AA21" s="77" t="str">
        <f>IFERROR(INDEX(diftp,MATCH(U21,[0]!tp,0)),"")</f>
        <v/>
      </c>
      <c r="AB21" s="303"/>
    </row>
    <row r="22" spans="1:28" s="47" customFormat="1" ht="21" customHeight="1" thickBot="1" x14ac:dyDescent="0.35">
      <c r="A22" s="47">
        <f t="shared" si="5"/>
        <v>0</v>
      </c>
      <c r="B22" s="47" t="str">
        <f>IF(N18=2,"",IF(M18="","",IF(OR(M18="Tapete",M18="pct"),"Tapete",""))&amp;N18)</f>
        <v/>
      </c>
      <c r="D22" s="47" t="str">
        <f>(IF(OR(M18="tapete",M18="pct"),"t","")&amp;G18&amp;F22)</f>
        <v>35</v>
      </c>
      <c r="E22" s="47" t="str">
        <f>(IF(OR(M18="mini",M18="pct"),"m","")&amp;G18&amp;F22)</f>
        <v>35</v>
      </c>
      <c r="F22" s="47">
        <v>5</v>
      </c>
      <c r="G22" s="229"/>
      <c r="H22" s="232"/>
      <c r="I22" s="232"/>
      <c r="J22" s="226"/>
      <c r="K22" s="268"/>
      <c r="L22" s="269"/>
      <c r="M22" s="272"/>
      <c r="N22" s="272"/>
      <c r="O22" s="299"/>
      <c r="P22" s="300"/>
      <c r="Q22" s="300"/>
      <c r="R22" s="300"/>
      <c r="S22" s="300"/>
      <c r="T22" s="301"/>
      <c r="U22" s="251"/>
      <c r="V22" s="252"/>
      <c r="W22" s="252"/>
      <c r="X22" s="252"/>
      <c r="Y22" s="252"/>
      <c r="Z22" s="253"/>
      <c r="AA22" s="78" t="str">
        <f>IFERROR(INDEX(diftp,MATCH(U22,[0]!tp,0)),"")</f>
        <v/>
      </c>
      <c r="AB22" s="304"/>
    </row>
    <row r="23" spans="1:28" s="47" customFormat="1" ht="21" customHeight="1" x14ac:dyDescent="0.3">
      <c r="A23" s="47">
        <f t="shared" ref="A23" si="19">M23</f>
        <v>0</v>
      </c>
      <c r="B23" s="47" t="str">
        <f>IF(M23="","",IF(OR(M23="Tapete",M23="pct"),"Tapete",""))&amp;N23</f>
        <v/>
      </c>
      <c r="C23" s="47" t="str">
        <f t="shared" ref="C23" si="20">IF(M23="","",IF(OR(M23="mini",M23="pct"),"Mini",""))&amp;N23</f>
        <v/>
      </c>
      <c r="D23" s="47" t="str">
        <f t="shared" ref="D23" si="21">(IF(OR(M23="tapete",M23="pct"),"t","")&amp;G23&amp;F23)</f>
        <v>41</v>
      </c>
      <c r="E23" s="47" t="str">
        <f t="shared" ref="E23" si="22">(IF(OR(M23="mini",M23="pct"),"m","")&amp;G23&amp;F23)</f>
        <v>41</v>
      </c>
      <c r="F23" s="47">
        <v>1</v>
      </c>
      <c r="G23" s="233">
        <v>4</v>
      </c>
      <c r="H23" s="236"/>
      <c r="I23" s="236"/>
      <c r="J23" s="239"/>
      <c r="K23" s="242"/>
      <c r="L23" s="243"/>
      <c r="M23" s="279"/>
      <c r="N23" s="279"/>
      <c r="O23" s="296"/>
      <c r="P23" s="297"/>
      <c r="Q23" s="297"/>
      <c r="R23" s="297"/>
      <c r="S23" s="297"/>
      <c r="T23" s="298"/>
      <c r="U23" s="282"/>
      <c r="V23" s="283"/>
      <c r="W23" s="283"/>
      <c r="X23" s="283"/>
      <c r="Y23" s="283"/>
      <c r="Z23" s="284"/>
      <c r="AA23" s="79" t="str">
        <f>IFERROR(INDEX(diftp,MATCH(U23,[0]!tp,0)),"")</f>
        <v/>
      </c>
      <c r="AB23" s="305" t="str">
        <f t="shared" ref="AB23" si="23">IF(SUM(AA23:AA27)=0,"",SUM(AA23:AA27))</f>
        <v/>
      </c>
    </row>
    <row r="24" spans="1:28" s="47" customFormat="1" ht="21" customHeight="1" x14ac:dyDescent="0.3">
      <c r="A24" s="47">
        <f t="shared" ref="A24" si="24">A23</f>
        <v>0</v>
      </c>
      <c r="B24" s="47" t="str">
        <f>IF(M23="","",IF(OR(M23="Tapete",M23="pct"),"Tapete",""))&amp;N23</f>
        <v/>
      </c>
      <c r="C24" s="47" t="str">
        <f t="shared" ref="C24" si="25">IF(M23="","",IF(OR(M23="mini",M23="pct"),"Mini",""))&amp;N23</f>
        <v/>
      </c>
      <c r="D24" s="47" t="str">
        <f t="shared" ref="D24" si="26">(IF(OR(M23="tapete",M23="pct"),"t","")&amp;G23&amp;F24)</f>
        <v>42</v>
      </c>
      <c r="E24" s="47" t="str">
        <f t="shared" ref="E24" si="27">(IF(OR(M23="mini",M23="pct"),"m","")&amp;G23&amp;F24)</f>
        <v>42</v>
      </c>
      <c r="F24" s="47">
        <v>2</v>
      </c>
      <c r="G24" s="234"/>
      <c r="H24" s="237"/>
      <c r="I24" s="237"/>
      <c r="J24" s="240"/>
      <c r="K24" s="244"/>
      <c r="L24" s="245"/>
      <c r="M24" s="280"/>
      <c r="N24" s="280"/>
      <c r="O24" s="276" t="str">
        <f>IFERROR(INDEX(dados!$B$2:$B$3,MATCH('preenchimento cartas'!C23,dados!$A$2:$A$3,0)),"")</f>
        <v/>
      </c>
      <c r="P24" s="277"/>
      <c r="Q24" s="277"/>
      <c r="R24" s="277"/>
      <c r="S24" s="278"/>
      <c r="T24" s="89" t="str">
        <f>IFERROR(INDEX(dados!$C$2:$C$3,MATCH(O24,dados!$B$2:$B$3,0)),"")</f>
        <v/>
      </c>
      <c r="U24" s="285"/>
      <c r="V24" s="286"/>
      <c r="W24" s="286"/>
      <c r="X24" s="286"/>
      <c r="Y24" s="286"/>
      <c r="Z24" s="287"/>
      <c r="AA24" s="80" t="str">
        <f>IFERROR(INDEX(diftp,MATCH(U24,[0]!tp,0)),"")</f>
        <v/>
      </c>
      <c r="AB24" s="306"/>
    </row>
    <row r="25" spans="1:28" s="47" customFormat="1" ht="21" customHeight="1" x14ac:dyDescent="0.3">
      <c r="A25" s="47">
        <f t="shared" si="5"/>
        <v>0</v>
      </c>
      <c r="B25" s="47" t="str">
        <f>IF(M23="","",IF(OR(M23="Tapete",M23="pct"),"Tapete",""))&amp;N23</f>
        <v/>
      </c>
      <c r="C25" s="47" t="str">
        <f t="shared" ref="C25" si="28">IF(M23="","",IF(OR(M23="mini",M23="pct"),"Mini",""))&amp;N23</f>
        <v/>
      </c>
      <c r="D25" s="47" t="str">
        <f t="shared" ref="D25" si="29">(IF(OR(M23="tapete",M23="pct"),"t","")&amp;G23&amp;F25)</f>
        <v>43</v>
      </c>
      <c r="E25" s="47" t="str">
        <f t="shared" ref="E25" si="30">(IF(OR(M23="mini",M23="pct"),"m","")&amp;G23&amp;F25)</f>
        <v>43</v>
      </c>
      <c r="F25" s="47">
        <v>3</v>
      </c>
      <c r="G25" s="234"/>
      <c r="H25" s="237"/>
      <c r="I25" s="237"/>
      <c r="J25" s="240"/>
      <c r="K25" s="244"/>
      <c r="L25" s="245"/>
      <c r="M25" s="280"/>
      <c r="N25" s="280"/>
      <c r="O25" s="248"/>
      <c r="P25" s="249"/>
      <c r="Q25" s="249"/>
      <c r="R25" s="249"/>
      <c r="S25" s="250"/>
      <c r="T25" s="75" t="str">
        <f>IFERROR(INDEX(dados!$V$2:$V$35,MATCH(O25,dados!$U$2:$U$35,0)),"")</f>
        <v/>
      </c>
      <c r="U25" s="285"/>
      <c r="V25" s="286"/>
      <c r="W25" s="286"/>
      <c r="X25" s="286"/>
      <c r="Y25" s="286"/>
      <c r="Z25" s="287"/>
      <c r="AA25" s="80" t="str">
        <f>IFERROR(INDEX(diftp,MATCH(U25,[0]!tp,0)),"")</f>
        <v/>
      </c>
      <c r="AB25" s="306"/>
    </row>
    <row r="26" spans="1:28" s="47" customFormat="1" ht="21" customHeight="1" x14ac:dyDescent="0.3">
      <c r="A26" s="47">
        <f t="shared" si="5"/>
        <v>0</v>
      </c>
      <c r="B26" s="47" t="str">
        <f>IF(M23="","",IF(OR(M23="Tapete",M23="pct"),"Tapete",""))&amp;N23</f>
        <v/>
      </c>
      <c r="D26" s="47" t="str">
        <f t="shared" ref="D26" si="31">(IF(OR(M23="tapete",M23="pct"),"t","")&amp;G23&amp;F26)</f>
        <v>44</v>
      </c>
      <c r="E26" s="47" t="str">
        <f t="shared" ref="E26" si="32">(IF(OR(M23="mini",M23="pct"),"m","")&amp;G23&amp;F26)</f>
        <v>44</v>
      </c>
      <c r="F26" s="47">
        <v>4</v>
      </c>
      <c r="G26" s="234"/>
      <c r="H26" s="237"/>
      <c r="I26" s="237"/>
      <c r="J26" s="240"/>
      <c r="K26" s="244"/>
      <c r="L26" s="245"/>
      <c r="M26" s="280"/>
      <c r="N26" s="280"/>
      <c r="O26" s="248"/>
      <c r="P26" s="249"/>
      <c r="Q26" s="249"/>
      <c r="R26" s="249"/>
      <c r="S26" s="250"/>
      <c r="T26" s="75" t="str">
        <f>IFERROR(INDEX(dados!$V$2:$V$35,MATCH(O26,dados!$U$2:$U$35,0)),"")</f>
        <v/>
      </c>
      <c r="U26" s="285"/>
      <c r="V26" s="286"/>
      <c r="W26" s="286"/>
      <c r="X26" s="286"/>
      <c r="Y26" s="286"/>
      <c r="Z26" s="287"/>
      <c r="AA26" s="80" t="str">
        <f>IFERROR(INDEX(diftp,MATCH(U26,[0]!tp,0)),"")</f>
        <v/>
      </c>
      <c r="AB26" s="306"/>
    </row>
    <row r="27" spans="1:28" s="47" customFormat="1" ht="21" customHeight="1" thickBot="1" x14ac:dyDescent="0.35">
      <c r="A27" s="47">
        <f t="shared" si="5"/>
        <v>0</v>
      </c>
      <c r="B27" s="47" t="str">
        <f>IF(N23=2,"",IF(M23="","",IF(OR(M23="Tapete",M23="pct"),"Tapete",""))&amp;N23)</f>
        <v/>
      </c>
      <c r="D27" s="47" t="str">
        <f t="shared" ref="D27" si="33">(IF(OR(M23="tapete",M23="pct"),"t","")&amp;G23&amp;F27)</f>
        <v>45</v>
      </c>
      <c r="E27" s="47" t="str">
        <f t="shared" ref="E27" si="34">(IF(OR(M23="mini",M23="pct"),"m","")&amp;G23&amp;F27)</f>
        <v>45</v>
      </c>
      <c r="F27" s="47">
        <v>5</v>
      </c>
      <c r="G27" s="235"/>
      <c r="H27" s="238"/>
      <c r="I27" s="238"/>
      <c r="J27" s="241"/>
      <c r="K27" s="246"/>
      <c r="L27" s="247"/>
      <c r="M27" s="281"/>
      <c r="N27" s="281"/>
      <c r="O27" s="299"/>
      <c r="P27" s="300"/>
      <c r="Q27" s="300"/>
      <c r="R27" s="300"/>
      <c r="S27" s="300"/>
      <c r="T27" s="301"/>
      <c r="U27" s="288"/>
      <c r="V27" s="289"/>
      <c r="W27" s="289"/>
      <c r="X27" s="289"/>
      <c r="Y27" s="289"/>
      <c r="Z27" s="290"/>
      <c r="AA27" s="81"/>
      <c r="AB27" s="307"/>
    </row>
    <row r="28" spans="1:28" s="47" customFormat="1" ht="21" customHeight="1" x14ac:dyDescent="0.3">
      <c r="A28" s="47">
        <f t="shared" ref="A28" si="35">M28</f>
        <v>0</v>
      </c>
      <c r="B28" s="47" t="str">
        <f>IF(M28="","",IF(OR(M28="Tapete",M28="pct"),"Tapete",""))&amp;N28</f>
        <v/>
      </c>
      <c r="C28" s="47" t="str">
        <f>IF(M28="","",IF(OR(M28="mini",M28="pct"),"Mini",""))&amp;N28</f>
        <v/>
      </c>
      <c r="D28" s="47" t="str">
        <f>(IF(OR(M28="tapete",M28="pct"),"t","")&amp;G28&amp;F28)</f>
        <v>51</v>
      </c>
      <c r="E28" s="47" t="str">
        <f>(IF(OR(M28="mini",M28="pct"),"m","")&amp;G28&amp;F28)</f>
        <v>51</v>
      </c>
      <c r="F28" s="47">
        <v>1</v>
      </c>
      <c r="G28" s="227">
        <v>5</v>
      </c>
      <c r="H28" s="230"/>
      <c r="I28" s="230"/>
      <c r="J28" s="224"/>
      <c r="K28" s="264"/>
      <c r="L28" s="265"/>
      <c r="M28" s="270"/>
      <c r="N28" s="270"/>
      <c r="O28" s="296"/>
      <c r="P28" s="297"/>
      <c r="Q28" s="297"/>
      <c r="R28" s="297"/>
      <c r="S28" s="297"/>
      <c r="T28" s="298"/>
      <c r="U28" s="291"/>
      <c r="V28" s="292"/>
      <c r="W28" s="292"/>
      <c r="X28" s="292"/>
      <c r="Y28" s="292"/>
      <c r="Z28" s="293"/>
      <c r="AA28" s="76" t="str">
        <f>IFERROR(INDEX(diftp,MATCH(U28,[0]!tp,0)),"")</f>
        <v/>
      </c>
      <c r="AB28" s="302" t="str">
        <f t="shared" ref="AB28" si="36">IF(SUM(AA28:AA32)=0,"",SUM(AA28:AA32))</f>
        <v/>
      </c>
    </row>
    <row r="29" spans="1:28" s="47" customFormat="1" ht="21" customHeight="1" x14ac:dyDescent="0.3">
      <c r="A29" s="47">
        <f t="shared" ref="A29" si="37">A28</f>
        <v>0</v>
      </c>
      <c r="B29" s="47" t="str">
        <f>IF(M28="","",IF(OR(M28="Tapete",M28="pct"),"Tapete",""))&amp;N28</f>
        <v/>
      </c>
      <c r="C29" s="47" t="str">
        <f>IF(M28="","",IF(OR(M28="mini",M28="pct"),"Mini",""))&amp;N28</f>
        <v/>
      </c>
      <c r="D29" s="47" t="str">
        <f>(IF(OR(M28="tapete",M28="pct"),"t","")&amp;G28&amp;F29)</f>
        <v>52</v>
      </c>
      <c r="E29" s="47" t="str">
        <f>(IF(OR(M28="mini",M28="pct"),"m","")&amp;G28&amp;F29)</f>
        <v>52</v>
      </c>
      <c r="F29" s="47">
        <v>2</v>
      </c>
      <c r="G29" s="228"/>
      <c r="H29" s="231"/>
      <c r="I29" s="231"/>
      <c r="J29" s="225"/>
      <c r="K29" s="266"/>
      <c r="L29" s="267"/>
      <c r="M29" s="271"/>
      <c r="N29" s="271"/>
      <c r="O29" s="276" t="str">
        <f>IFERROR(INDEX(dados!$B$2:$B$3,MATCH('preenchimento cartas'!C28,dados!$A$2:$A$3,0)),"")</f>
        <v/>
      </c>
      <c r="P29" s="277"/>
      <c r="Q29" s="277"/>
      <c r="R29" s="277"/>
      <c r="S29" s="278"/>
      <c r="T29" s="89" t="str">
        <f>IFERROR(INDEX(dados!$C$2:$C$3,MATCH(O29,dados!$B$2:$B$3,0)),"")</f>
        <v/>
      </c>
      <c r="U29" s="248"/>
      <c r="V29" s="249"/>
      <c r="W29" s="249"/>
      <c r="X29" s="249"/>
      <c r="Y29" s="249"/>
      <c r="Z29" s="250"/>
      <c r="AA29" s="77" t="str">
        <f>IFERROR(INDEX(diftp,MATCH(U29,[0]!tp,0)),"")</f>
        <v/>
      </c>
      <c r="AB29" s="303"/>
    </row>
    <row r="30" spans="1:28" s="47" customFormat="1" ht="21" customHeight="1" x14ac:dyDescent="0.3">
      <c r="A30" s="47">
        <f t="shared" si="5"/>
        <v>0</v>
      </c>
      <c r="B30" s="47" t="str">
        <f>IF(M28="","",IF(OR(M28="Tapete",M28="pct"),"Tapete",""))&amp;N28</f>
        <v/>
      </c>
      <c r="C30" s="47" t="str">
        <f>IF(M28="","",IF(OR(M28="mini",M28="pct"),"Mini",""))&amp;N28</f>
        <v/>
      </c>
      <c r="D30" s="47" t="str">
        <f>(IF(OR(M28="tapete",M28="pct"),"t","")&amp;G28&amp;F30)</f>
        <v>53</v>
      </c>
      <c r="E30" s="47" t="str">
        <f>(IF(OR(M28="mini",M28="pct"),"m","")&amp;G28&amp;F30)</f>
        <v>53</v>
      </c>
      <c r="F30" s="47">
        <v>3</v>
      </c>
      <c r="G30" s="228"/>
      <c r="H30" s="231"/>
      <c r="I30" s="231"/>
      <c r="J30" s="225"/>
      <c r="K30" s="266"/>
      <c r="L30" s="267"/>
      <c r="M30" s="271"/>
      <c r="N30" s="271"/>
      <c r="O30" s="248"/>
      <c r="P30" s="249"/>
      <c r="Q30" s="249"/>
      <c r="R30" s="249"/>
      <c r="S30" s="250"/>
      <c r="T30" s="75" t="str">
        <f>IFERROR(INDEX(dados!$V$2:$V$35,MATCH(O30,dados!$U$2:$U$35,0)),"")</f>
        <v/>
      </c>
      <c r="U30" s="248"/>
      <c r="V30" s="249"/>
      <c r="W30" s="249"/>
      <c r="X30" s="249"/>
      <c r="Y30" s="249"/>
      <c r="Z30" s="250"/>
      <c r="AA30" s="77" t="str">
        <f>IFERROR(INDEX(diftp,MATCH(U30,[0]!tp,0)),"")</f>
        <v/>
      </c>
      <c r="AB30" s="303"/>
    </row>
    <row r="31" spans="1:28" s="47" customFormat="1" ht="21" customHeight="1" x14ac:dyDescent="0.3">
      <c r="A31" s="47">
        <f t="shared" si="5"/>
        <v>0</v>
      </c>
      <c r="B31" s="47" t="str">
        <f>IF(M28="","",IF(OR(M28="Tapete",M28="pct"),"Tapete",""))&amp;N28</f>
        <v/>
      </c>
      <c r="D31" s="47" t="str">
        <f>(IF(OR(M28="tapete",M28="pct"),"t","")&amp;G28&amp;F31)</f>
        <v>54</v>
      </c>
      <c r="E31" s="47" t="str">
        <f>(IF(OR(M28="mini",M28="pct"),"m","")&amp;G28&amp;F31)</f>
        <v>54</v>
      </c>
      <c r="F31" s="47">
        <v>4</v>
      </c>
      <c r="G31" s="228"/>
      <c r="H31" s="231"/>
      <c r="I31" s="231"/>
      <c r="J31" s="225"/>
      <c r="K31" s="266"/>
      <c r="L31" s="267"/>
      <c r="M31" s="271"/>
      <c r="N31" s="271"/>
      <c r="O31" s="248"/>
      <c r="P31" s="249"/>
      <c r="Q31" s="249"/>
      <c r="R31" s="249"/>
      <c r="S31" s="250"/>
      <c r="T31" s="75" t="str">
        <f>IFERROR(INDEX(dados!$V$2:$V$35,MATCH(O31,dados!$U$2:$U$35,0)),"")</f>
        <v/>
      </c>
      <c r="U31" s="248"/>
      <c r="V31" s="249"/>
      <c r="W31" s="249"/>
      <c r="X31" s="249"/>
      <c r="Y31" s="249"/>
      <c r="Z31" s="250"/>
      <c r="AA31" s="77" t="str">
        <f>IFERROR(INDEX(diftp,MATCH(U31,[0]!tp,0)),"")</f>
        <v/>
      </c>
      <c r="AB31" s="303"/>
    </row>
    <row r="32" spans="1:28" s="47" customFormat="1" ht="21" customHeight="1" thickBot="1" x14ac:dyDescent="0.35">
      <c r="A32" s="47">
        <f t="shared" si="5"/>
        <v>0</v>
      </c>
      <c r="B32" s="47" t="str">
        <f>IF(N28=2,"",IF(M28="","",IF(OR(M28="Tapete",M28="pct"),"Tapete",""))&amp;N28)</f>
        <v/>
      </c>
      <c r="D32" s="47" t="str">
        <f>(IF(OR(M28="tapete",M28="pct"),"t","")&amp;G28&amp;F32)</f>
        <v>55</v>
      </c>
      <c r="E32" s="47" t="str">
        <f>(IF(OR(M28="mini",M28="pct"),"m","")&amp;G28&amp;F32)</f>
        <v>55</v>
      </c>
      <c r="F32" s="47">
        <v>5</v>
      </c>
      <c r="G32" s="229"/>
      <c r="H32" s="232"/>
      <c r="I32" s="232"/>
      <c r="J32" s="226"/>
      <c r="K32" s="268"/>
      <c r="L32" s="269"/>
      <c r="M32" s="272"/>
      <c r="N32" s="272"/>
      <c r="O32" s="299"/>
      <c r="P32" s="300"/>
      <c r="Q32" s="300"/>
      <c r="R32" s="300"/>
      <c r="S32" s="300"/>
      <c r="T32" s="301"/>
      <c r="U32" s="251"/>
      <c r="V32" s="252"/>
      <c r="W32" s="252"/>
      <c r="X32" s="252"/>
      <c r="Y32" s="252"/>
      <c r="Z32" s="253"/>
      <c r="AA32" s="78" t="str">
        <f>IFERROR(INDEX(diftp,MATCH(U32,[0]!tp,0)),"")</f>
        <v/>
      </c>
      <c r="AB32" s="304"/>
    </row>
    <row r="33" spans="1:28" s="47" customFormat="1" ht="21" customHeight="1" x14ac:dyDescent="0.3">
      <c r="A33" s="47">
        <f t="shared" ref="A33" si="38">M33</f>
        <v>0</v>
      </c>
      <c r="B33" s="47" t="str">
        <f>IF(M33="","",IF(OR(M33="Tapete",M33="pct"),"Tapete",""))&amp;N33</f>
        <v/>
      </c>
      <c r="C33" s="47" t="str">
        <f t="shared" ref="C33" si="39">IF(M33="","",IF(OR(M33="mini",M33="pct"),"Mini",""))&amp;N33</f>
        <v/>
      </c>
      <c r="D33" s="47" t="str">
        <f t="shared" ref="D33" si="40">(IF(OR(M33="tapete",M33="pct"),"t","")&amp;G33&amp;F33)</f>
        <v>61</v>
      </c>
      <c r="E33" s="47" t="str">
        <f t="shared" ref="E33" si="41">(IF(OR(M33="mini",M33="pct"),"m","")&amp;G33&amp;F33)</f>
        <v>61</v>
      </c>
      <c r="F33" s="47">
        <v>1</v>
      </c>
      <c r="G33" s="233">
        <v>6</v>
      </c>
      <c r="H33" s="236"/>
      <c r="I33" s="236"/>
      <c r="J33" s="239"/>
      <c r="K33" s="242"/>
      <c r="L33" s="243"/>
      <c r="M33" s="279"/>
      <c r="N33" s="279"/>
      <c r="O33" s="296"/>
      <c r="P33" s="297"/>
      <c r="Q33" s="297"/>
      <c r="R33" s="297"/>
      <c r="S33" s="297"/>
      <c r="T33" s="298"/>
      <c r="U33" s="282"/>
      <c r="V33" s="283"/>
      <c r="W33" s="283"/>
      <c r="X33" s="283"/>
      <c r="Y33" s="283"/>
      <c r="Z33" s="284"/>
      <c r="AA33" s="79" t="str">
        <f>IFERROR(INDEX(diftp,MATCH(U33,[0]!tp,0)),"")</f>
        <v/>
      </c>
      <c r="AB33" s="305" t="str">
        <f t="shared" ref="AB33" si="42">IF(SUM(AA33:AA37)=0,"",SUM(AA33:AA37))</f>
        <v/>
      </c>
    </row>
    <row r="34" spans="1:28" s="47" customFormat="1" ht="21" customHeight="1" x14ac:dyDescent="0.3">
      <c r="A34" s="47">
        <f t="shared" ref="A34" si="43">A33</f>
        <v>0</v>
      </c>
      <c r="B34" s="47" t="str">
        <f>IF(M33="","",IF(OR(M33="Tapete",M33="pct"),"Tapete",""))&amp;N33</f>
        <v/>
      </c>
      <c r="C34" s="47" t="str">
        <f t="shared" ref="C34" si="44">IF(M33="","",IF(OR(M33="mini",M33="pct"),"Mini",""))&amp;N33</f>
        <v/>
      </c>
      <c r="D34" s="47" t="str">
        <f t="shared" ref="D34" si="45">(IF(OR(M33="tapete",M33="pct"),"t","")&amp;G33&amp;F34)</f>
        <v>62</v>
      </c>
      <c r="E34" s="47" t="str">
        <f t="shared" ref="E34" si="46">(IF(OR(M33="mini",M33="pct"),"m","")&amp;G33&amp;F34)</f>
        <v>62</v>
      </c>
      <c r="F34" s="47">
        <v>2</v>
      </c>
      <c r="G34" s="234"/>
      <c r="H34" s="237"/>
      <c r="I34" s="237"/>
      <c r="J34" s="240"/>
      <c r="K34" s="244"/>
      <c r="L34" s="245"/>
      <c r="M34" s="280"/>
      <c r="N34" s="280"/>
      <c r="O34" s="276" t="str">
        <f>IFERROR(INDEX(dados!$B$2:$B$3,MATCH('preenchimento cartas'!C33,dados!$A$2:$A$3,0)),"")</f>
        <v/>
      </c>
      <c r="P34" s="277"/>
      <c r="Q34" s="277"/>
      <c r="R34" s="277"/>
      <c r="S34" s="278"/>
      <c r="T34" s="89" t="str">
        <f>IFERROR(INDEX(dados!$C$2:$C$3,MATCH(O34,dados!$B$2:$B$3,0)),"")</f>
        <v/>
      </c>
      <c r="U34" s="285"/>
      <c r="V34" s="286"/>
      <c r="W34" s="286"/>
      <c r="X34" s="286"/>
      <c r="Y34" s="286"/>
      <c r="Z34" s="287"/>
      <c r="AA34" s="80" t="str">
        <f>IFERROR(INDEX(diftp,MATCH(U34,[0]!tp,0)),"")</f>
        <v/>
      </c>
      <c r="AB34" s="306"/>
    </row>
    <row r="35" spans="1:28" s="47" customFormat="1" ht="21" customHeight="1" x14ac:dyDescent="0.3">
      <c r="A35" s="47">
        <f t="shared" si="5"/>
        <v>0</v>
      </c>
      <c r="B35" s="47" t="str">
        <f>IF(M33="","",IF(OR(M33="Tapete",M33="pct"),"Tapete",""))&amp;N33</f>
        <v/>
      </c>
      <c r="C35" s="47" t="str">
        <f t="shared" ref="C35" si="47">IF(M33="","",IF(OR(M33="mini",M33="pct"),"Mini",""))&amp;N33</f>
        <v/>
      </c>
      <c r="D35" s="47" t="str">
        <f t="shared" ref="D35" si="48">(IF(OR(M33="tapete",M33="pct"),"t","")&amp;G33&amp;F35)</f>
        <v>63</v>
      </c>
      <c r="E35" s="47" t="str">
        <f>(IF(OR(M33="mini",M33="pct"),"m","")&amp;G33&amp;F35)</f>
        <v>63</v>
      </c>
      <c r="F35" s="47">
        <v>3</v>
      </c>
      <c r="G35" s="234"/>
      <c r="H35" s="237"/>
      <c r="I35" s="237"/>
      <c r="J35" s="240"/>
      <c r="K35" s="244"/>
      <c r="L35" s="245"/>
      <c r="M35" s="280"/>
      <c r="N35" s="280"/>
      <c r="O35" s="248"/>
      <c r="P35" s="249"/>
      <c r="Q35" s="249"/>
      <c r="R35" s="249"/>
      <c r="S35" s="250"/>
      <c r="T35" s="75" t="str">
        <f>IFERROR(INDEX(dados!$V$2:$V$35,MATCH(O35,dados!$U$2:$U$35,0)),"")</f>
        <v/>
      </c>
      <c r="U35" s="285"/>
      <c r="V35" s="286"/>
      <c r="W35" s="286"/>
      <c r="X35" s="286"/>
      <c r="Y35" s="286"/>
      <c r="Z35" s="287"/>
      <c r="AA35" s="80" t="str">
        <f>IFERROR(INDEX(diftp,MATCH(U35,[0]!tp,0)),"")</f>
        <v/>
      </c>
      <c r="AB35" s="306"/>
    </row>
    <row r="36" spans="1:28" s="47" customFormat="1" ht="21" customHeight="1" x14ac:dyDescent="0.3">
      <c r="A36" s="47">
        <f t="shared" si="5"/>
        <v>0</v>
      </c>
      <c r="B36" s="47" t="str">
        <f>IF(M33="","",IF(OR(M33="Tapete",M33="pct"),"Tapete",""))&amp;N33</f>
        <v/>
      </c>
      <c r="D36" s="47" t="str">
        <f t="shared" ref="D36" si="49">(IF(OR(M33="tapete",M33="pct"),"t","")&amp;G33&amp;F36)</f>
        <v>64</v>
      </c>
      <c r="E36" s="47" t="str">
        <f t="shared" ref="E36" si="50">(IF(OR(M33="mini",M33="pct"),"m","")&amp;G33&amp;F36)</f>
        <v>64</v>
      </c>
      <c r="F36" s="47">
        <v>4</v>
      </c>
      <c r="G36" s="234"/>
      <c r="H36" s="237"/>
      <c r="I36" s="237"/>
      <c r="J36" s="240"/>
      <c r="K36" s="244"/>
      <c r="L36" s="245"/>
      <c r="M36" s="280"/>
      <c r="N36" s="280"/>
      <c r="O36" s="248"/>
      <c r="P36" s="249"/>
      <c r="Q36" s="249"/>
      <c r="R36" s="249"/>
      <c r="S36" s="250"/>
      <c r="T36" s="75" t="str">
        <f>IFERROR(INDEX(dados!$V$2:$V$35,MATCH(O36,dados!$U$2:$U$35,0)),"")</f>
        <v/>
      </c>
      <c r="U36" s="285"/>
      <c r="V36" s="286"/>
      <c r="W36" s="286"/>
      <c r="X36" s="286"/>
      <c r="Y36" s="286"/>
      <c r="Z36" s="287"/>
      <c r="AA36" s="80" t="str">
        <f>IFERROR(INDEX(diftp,MATCH(U36,[0]!tp,0)),"")</f>
        <v/>
      </c>
      <c r="AB36" s="306"/>
    </row>
    <row r="37" spans="1:28" s="47" customFormat="1" ht="21" customHeight="1" thickBot="1" x14ac:dyDescent="0.35">
      <c r="A37" s="47">
        <f t="shared" si="5"/>
        <v>0</v>
      </c>
      <c r="B37" s="47" t="str">
        <f>IF(N33=2,"",IF(M33="","",IF(OR(M33="Tapete",M33="pct"),"Tapete",""))&amp;N33)</f>
        <v/>
      </c>
      <c r="D37" s="47" t="str">
        <f t="shared" ref="D37" si="51">(IF(OR(M33="tapete",M33="pct"),"t","")&amp;G33&amp;F37)</f>
        <v>65</v>
      </c>
      <c r="E37" s="47" t="str">
        <f t="shared" ref="E37" si="52">(IF(OR(M33="mini",M33="pct"),"m","")&amp;G33&amp;F37)</f>
        <v>65</v>
      </c>
      <c r="F37" s="47">
        <v>5</v>
      </c>
      <c r="G37" s="235"/>
      <c r="H37" s="238"/>
      <c r="I37" s="238"/>
      <c r="J37" s="241"/>
      <c r="K37" s="246"/>
      <c r="L37" s="247"/>
      <c r="M37" s="281"/>
      <c r="N37" s="281"/>
      <c r="O37" s="299"/>
      <c r="P37" s="300"/>
      <c r="Q37" s="300"/>
      <c r="R37" s="300"/>
      <c r="S37" s="300"/>
      <c r="T37" s="301"/>
      <c r="U37" s="288"/>
      <c r="V37" s="289"/>
      <c r="W37" s="289"/>
      <c r="X37" s="289"/>
      <c r="Y37" s="289"/>
      <c r="Z37" s="290"/>
      <c r="AA37" s="81"/>
      <c r="AB37" s="307"/>
    </row>
    <row r="38" spans="1:28" s="47" customFormat="1" ht="21" customHeight="1" x14ac:dyDescent="0.3">
      <c r="A38" s="47">
        <f t="shared" ref="A38" si="53">M38</f>
        <v>0</v>
      </c>
      <c r="B38" s="47" t="str">
        <f>IF(M38="","",IF(OR(M38="Tapete",M38="pct"),"Tapete",""))&amp;N38</f>
        <v/>
      </c>
      <c r="C38" s="47" t="str">
        <f>IF(M38="","",IF(OR(M38="mini",M38="pct"),"Mini",""))&amp;N38</f>
        <v/>
      </c>
      <c r="D38" s="47" t="str">
        <f>(IF(OR(M38="tapete",M38="pct"),"t","")&amp;G38&amp;F38)</f>
        <v>71</v>
      </c>
      <c r="E38" s="47" t="str">
        <f>(IF(OR(M38="mini",M38="pct"),"m","")&amp;G38&amp;F38)</f>
        <v>71</v>
      </c>
      <c r="F38" s="47">
        <v>1</v>
      </c>
      <c r="G38" s="227">
        <v>7</v>
      </c>
      <c r="H38" s="230"/>
      <c r="I38" s="230"/>
      <c r="J38" s="224"/>
      <c r="K38" s="264"/>
      <c r="L38" s="265"/>
      <c r="M38" s="270"/>
      <c r="N38" s="270"/>
      <c r="O38" s="296"/>
      <c r="P38" s="297"/>
      <c r="Q38" s="297"/>
      <c r="R38" s="297"/>
      <c r="S38" s="297"/>
      <c r="T38" s="298"/>
      <c r="U38" s="291"/>
      <c r="V38" s="292"/>
      <c r="W38" s="292"/>
      <c r="X38" s="292"/>
      <c r="Y38" s="292"/>
      <c r="Z38" s="293"/>
      <c r="AA38" s="76" t="str">
        <f>IFERROR(INDEX(diftp,MATCH(U38,[0]!tp,0)),"")</f>
        <v/>
      </c>
      <c r="AB38" s="302" t="str">
        <f t="shared" ref="AB38" si="54">IF(SUM(AA38:AA42)=0,"",SUM(AA38:AA42))</f>
        <v/>
      </c>
    </row>
    <row r="39" spans="1:28" s="47" customFormat="1" ht="21" customHeight="1" x14ac:dyDescent="0.3">
      <c r="A39" s="47">
        <f t="shared" ref="A39" si="55">A38</f>
        <v>0</v>
      </c>
      <c r="B39" s="47" t="str">
        <f>IF(M38="","",IF(OR(M38="Tapete",M38="pct"),"Tapete",""))&amp;N38</f>
        <v/>
      </c>
      <c r="C39" s="47" t="str">
        <f>IF(M38="","",IF(OR(M38="mini",M38="pct"),"Mini",""))&amp;N38</f>
        <v/>
      </c>
      <c r="D39" s="47" t="str">
        <f>(IF(OR(M38="tapete",M38="pct"),"t","")&amp;G38&amp;F39)</f>
        <v>72</v>
      </c>
      <c r="E39" s="47" t="str">
        <f>(IF(OR(M38="mini",M38="pct"),"m","")&amp;G38&amp;F39)</f>
        <v>72</v>
      </c>
      <c r="F39" s="47">
        <v>2</v>
      </c>
      <c r="G39" s="228"/>
      <c r="H39" s="231"/>
      <c r="I39" s="231"/>
      <c r="J39" s="225"/>
      <c r="K39" s="266"/>
      <c r="L39" s="267"/>
      <c r="M39" s="271"/>
      <c r="N39" s="271"/>
      <c r="O39" s="276" t="str">
        <f>IFERROR(INDEX(dados!$B$2:$B$3,MATCH('preenchimento cartas'!C38,dados!$A$2:$A$3,0)),"")</f>
        <v/>
      </c>
      <c r="P39" s="277"/>
      <c r="Q39" s="277"/>
      <c r="R39" s="277"/>
      <c r="S39" s="278"/>
      <c r="T39" s="89" t="str">
        <f>IFERROR(INDEX(dados!$C$2:$C$3,MATCH(O39,dados!$B$2:$B$3,0)),"")</f>
        <v/>
      </c>
      <c r="U39" s="248"/>
      <c r="V39" s="249"/>
      <c r="W39" s="249"/>
      <c r="X39" s="249"/>
      <c r="Y39" s="249"/>
      <c r="Z39" s="250"/>
      <c r="AA39" s="77" t="str">
        <f>IFERROR(INDEX(diftp,MATCH(U39,[0]!tp,0)),"")</f>
        <v/>
      </c>
      <c r="AB39" s="303"/>
    </row>
    <row r="40" spans="1:28" s="47" customFormat="1" ht="21" customHeight="1" x14ac:dyDescent="0.3">
      <c r="A40" s="47">
        <f t="shared" si="5"/>
        <v>0</v>
      </c>
      <c r="B40" s="47" t="str">
        <f>IF(M38="","",IF(OR(M38="Tapete",M38="pct"),"Tapete",""))&amp;N38</f>
        <v/>
      </c>
      <c r="C40" s="47" t="str">
        <f>IF(M38="","",IF(OR(M38="mini",M38="pct"),"Mini",""))&amp;N38</f>
        <v/>
      </c>
      <c r="D40" s="47" t="str">
        <f>(IF(OR(M38="tapete",M38="pct"),"t","")&amp;G38&amp;F40)</f>
        <v>73</v>
      </c>
      <c r="E40" s="47" t="str">
        <f>(IF(OR(M38="mini",M38="pct"),"m","")&amp;G38&amp;F40)</f>
        <v>73</v>
      </c>
      <c r="F40" s="47">
        <v>3</v>
      </c>
      <c r="G40" s="228"/>
      <c r="H40" s="231"/>
      <c r="I40" s="231"/>
      <c r="J40" s="225"/>
      <c r="K40" s="266"/>
      <c r="L40" s="267"/>
      <c r="M40" s="271"/>
      <c r="N40" s="271"/>
      <c r="O40" s="248"/>
      <c r="P40" s="249"/>
      <c r="Q40" s="249"/>
      <c r="R40" s="249"/>
      <c r="S40" s="250"/>
      <c r="T40" s="75" t="str">
        <f>IFERROR(INDEX(dados!$V$2:$V$35,MATCH(O40,dados!$U$2:$U$35,0)),"")</f>
        <v/>
      </c>
      <c r="U40" s="248"/>
      <c r="V40" s="249"/>
      <c r="W40" s="249"/>
      <c r="X40" s="249"/>
      <c r="Y40" s="249"/>
      <c r="Z40" s="250"/>
      <c r="AA40" s="77" t="str">
        <f>IFERROR(INDEX(diftp,MATCH(U40,[0]!tp,0)),"")</f>
        <v/>
      </c>
      <c r="AB40" s="303"/>
    </row>
    <row r="41" spans="1:28" s="47" customFormat="1" ht="21" customHeight="1" x14ac:dyDescent="0.3">
      <c r="A41" s="47">
        <f t="shared" si="5"/>
        <v>0</v>
      </c>
      <c r="B41" s="47" t="str">
        <f>IF(M38="","",IF(OR(M38="Tapete",M38="pct"),"Tapete",""))&amp;N38</f>
        <v/>
      </c>
      <c r="D41" s="47" t="str">
        <f>(IF(OR(M38="tapete",M38="pct"),"t","")&amp;G38&amp;F41)</f>
        <v>74</v>
      </c>
      <c r="E41" s="47" t="str">
        <f>(IF(OR(M38="mini",M38="pct"),"m","")&amp;G38&amp;F41)</f>
        <v>74</v>
      </c>
      <c r="F41" s="47">
        <v>4</v>
      </c>
      <c r="G41" s="228"/>
      <c r="H41" s="231"/>
      <c r="I41" s="231"/>
      <c r="J41" s="225"/>
      <c r="K41" s="266"/>
      <c r="L41" s="267"/>
      <c r="M41" s="271"/>
      <c r="N41" s="271"/>
      <c r="O41" s="248"/>
      <c r="P41" s="249"/>
      <c r="Q41" s="249"/>
      <c r="R41" s="249"/>
      <c r="S41" s="250"/>
      <c r="T41" s="75" t="str">
        <f>IFERROR(INDEX(dados!$V$2:$V$35,MATCH(O41,dados!$U$2:$U$35,0)),"")</f>
        <v/>
      </c>
      <c r="U41" s="248"/>
      <c r="V41" s="249"/>
      <c r="W41" s="249"/>
      <c r="X41" s="249"/>
      <c r="Y41" s="249"/>
      <c r="Z41" s="250"/>
      <c r="AA41" s="77" t="str">
        <f>IFERROR(INDEX(diftp,MATCH(U41,[0]!tp,0)),"")</f>
        <v/>
      </c>
      <c r="AB41" s="303"/>
    </row>
    <row r="42" spans="1:28" s="47" customFormat="1" ht="21" customHeight="1" thickBot="1" x14ac:dyDescent="0.35">
      <c r="A42" s="47">
        <f t="shared" si="5"/>
        <v>0</v>
      </c>
      <c r="B42" s="47" t="str">
        <f>IF(N38=2,"",IF(M38="","",IF(OR(M38="Tapete",M38="pct"),"Tapete",""))&amp;N38)</f>
        <v/>
      </c>
      <c r="D42" s="47" t="str">
        <f>(IF(OR(M38="tapete",M38="pct"),"t","")&amp;G38&amp;F42)</f>
        <v>75</v>
      </c>
      <c r="E42" s="47" t="str">
        <f>(IF(OR(M38="mini",M38="pct"),"m","")&amp;G38&amp;F42)</f>
        <v>75</v>
      </c>
      <c r="F42" s="47">
        <v>5</v>
      </c>
      <c r="G42" s="229"/>
      <c r="H42" s="232"/>
      <c r="I42" s="232"/>
      <c r="J42" s="226"/>
      <c r="K42" s="268"/>
      <c r="L42" s="269"/>
      <c r="M42" s="272"/>
      <c r="N42" s="272"/>
      <c r="O42" s="299"/>
      <c r="P42" s="300"/>
      <c r="Q42" s="300"/>
      <c r="R42" s="300"/>
      <c r="S42" s="300"/>
      <c r="T42" s="301"/>
      <c r="U42" s="251"/>
      <c r="V42" s="252"/>
      <c r="W42" s="252"/>
      <c r="X42" s="252"/>
      <c r="Y42" s="252"/>
      <c r="Z42" s="253"/>
      <c r="AA42" s="78" t="str">
        <f>IFERROR(INDEX(diftp,MATCH(U42,[0]!tp,0)),"")</f>
        <v/>
      </c>
      <c r="AB42" s="304"/>
    </row>
    <row r="43" spans="1:28" s="47" customFormat="1" ht="21" customHeight="1" x14ac:dyDescent="0.3">
      <c r="A43" s="47">
        <f t="shared" ref="A43" si="56">M43</f>
        <v>0</v>
      </c>
      <c r="B43" s="47" t="str">
        <f>IF(M43="","",IF(OR(M43="Tapete",M43="pct"),"Tapete",""))&amp;N43</f>
        <v/>
      </c>
      <c r="C43" s="47" t="str">
        <f t="shared" ref="C43" si="57">IF(M43="","",IF(OR(M43="mini",M43="pct"),"Mini",""))&amp;N43</f>
        <v/>
      </c>
      <c r="D43" s="47" t="str">
        <f t="shared" ref="D43" si="58">(IF(OR(M43="tapete",M43="pct"),"t","")&amp;G43&amp;F43)</f>
        <v>81</v>
      </c>
      <c r="E43" s="47" t="str">
        <f t="shared" ref="E43" si="59">(IF(OR(M43="mini",M43="pct"),"m","")&amp;G43&amp;F43)</f>
        <v>81</v>
      </c>
      <c r="F43" s="47">
        <v>1</v>
      </c>
      <c r="G43" s="233">
        <v>8</v>
      </c>
      <c r="H43" s="236"/>
      <c r="I43" s="236"/>
      <c r="J43" s="239"/>
      <c r="K43" s="242"/>
      <c r="L43" s="243"/>
      <c r="M43" s="279"/>
      <c r="N43" s="279"/>
      <c r="O43" s="296"/>
      <c r="P43" s="297"/>
      <c r="Q43" s="297"/>
      <c r="R43" s="297"/>
      <c r="S43" s="297"/>
      <c r="T43" s="298"/>
      <c r="U43" s="282"/>
      <c r="V43" s="283"/>
      <c r="W43" s="283"/>
      <c r="X43" s="283"/>
      <c r="Y43" s="283"/>
      <c r="Z43" s="284"/>
      <c r="AA43" s="79" t="str">
        <f>IFERROR(INDEX(diftp,MATCH(U43,[0]!tp,0)),"")</f>
        <v/>
      </c>
      <c r="AB43" s="305" t="str">
        <f t="shared" ref="AB43" si="60">IF(SUM(AA43:AA47)=0,"",SUM(AA43:AA47))</f>
        <v/>
      </c>
    </row>
    <row r="44" spans="1:28" s="47" customFormat="1" ht="21" customHeight="1" x14ac:dyDescent="0.3">
      <c r="A44" s="47">
        <f t="shared" ref="A44" si="61">A43</f>
        <v>0</v>
      </c>
      <c r="B44" s="47" t="str">
        <f>IF(M43="","",IF(OR(M43="Tapete",M43="pct"),"Tapete",""))&amp;N43</f>
        <v/>
      </c>
      <c r="C44" s="47" t="str">
        <f t="shared" ref="C44" si="62">IF(M43="","",IF(OR(M43="mini",M43="pct"),"Mini",""))&amp;N43</f>
        <v/>
      </c>
      <c r="D44" s="47" t="str">
        <f t="shared" ref="D44" si="63">(IF(OR(M43="tapete",M43="pct"),"t","")&amp;G43&amp;F44)</f>
        <v>82</v>
      </c>
      <c r="E44" s="47" t="str">
        <f t="shared" ref="E44" si="64">(IF(OR(M43="mini",M43="pct"),"m","")&amp;G43&amp;F44)</f>
        <v>82</v>
      </c>
      <c r="F44" s="47">
        <v>2</v>
      </c>
      <c r="G44" s="234"/>
      <c r="H44" s="237"/>
      <c r="I44" s="237"/>
      <c r="J44" s="240"/>
      <c r="K44" s="244"/>
      <c r="L44" s="245"/>
      <c r="M44" s="280"/>
      <c r="N44" s="280"/>
      <c r="O44" s="276" t="str">
        <f>IFERROR(INDEX(dados!$B$2:$B$3,MATCH('preenchimento cartas'!C43,dados!$A$2:$A$3,0)),"")</f>
        <v/>
      </c>
      <c r="P44" s="277"/>
      <c r="Q44" s="277"/>
      <c r="R44" s="277"/>
      <c r="S44" s="278"/>
      <c r="T44" s="89" t="str">
        <f>IFERROR(INDEX(dados!$C$2:$C$3,MATCH(O44,dados!$B$2:$B$3,0)),"")</f>
        <v/>
      </c>
      <c r="U44" s="285"/>
      <c r="V44" s="286"/>
      <c r="W44" s="286"/>
      <c r="X44" s="286"/>
      <c r="Y44" s="286"/>
      <c r="Z44" s="287"/>
      <c r="AA44" s="80" t="str">
        <f>IFERROR(INDEX(diftp,MATCH(U44,[0]!tp,0)),"")</f>
        <v/>
      </c>
      <c r="AB44" s="306"/>
    </row>
    <row r="45" spans="1:28" s="47" customFormat="1" ht="21" customHeight="1" x14ac:dyDescent="0.3">
      <c r="A45" s="47">
        <f t="shared" si="5"/>
        <v>0</v>
      </c>
      <c r="B45" s="47" t="str">
        <f>IF(M43="","",IF(OR(M43="Tapete",M43="pct"),"Tapete",""))&amp;N43</f>
        <v/>
      </c>
      <c r="C45" s="47" t="str">
        <f t="shared" ref="C45" si="65">IF(M43="","",IF(OR(M43="mini",M43="pct"),"Mini",""))&amp;N43</f>
        <v/>
      </c>
      <c r="D45" s="47" t="str">
        <f t="shared" ref="D45" si="66">(IF(OR(M43="tapete",M43="pct"),"t","")&amp;G43&amp;F45)</f>
        <v>83</v>
      </c>
      <c r="E45" s="47" t="str">
        <f t="shared" ref="E45" si="67">(IF(OR(M43="mini",M43="pct"),"m","")&amp;G43&amp;F45)</f>
        <v>83</v>
      </c>
      <c r="F45" s="47">
        <v>3</v>
      </c>
      <c r="G45" s="234"/>
      <c r="H45" s="237"/>
      <c r="I45" s="237"/>
      <c r="J45" s="240"/>
      <c r="K45" s="244"/>
      <c r="L45" s="245"/>
      <c r="M45" s="280"/>
      <c r="N45" s="280"/>
      <c r="O45" s="248"/>
      <c r="P45" s="249"/>
      <c r="Q45" s="249"/>
      <c r="R45" s="249"/>
      <c r="S45" s="250"/>
      <c r="T45" s="75" t="str">
        <f>IFERROR(INDEX(dados!$V$2:$V$35,MATCH(O45,dados!$U$2:$U$35,0)),"")</f>
        <v/>
      </c>
      <c r="U45" s="285"/>
      <c r="V45" s="286"/>
      <c r="W45" s="286"/>
      <c r="X45" s="286"/>
      <c r="Y45" s="286"/>
      <c r="Z45" s="287"/>
      <c r="AA45" s="80" t="str">
        <f>IFERROR(INDEX(diftp,MATCH(U45,[0]!tp,0)),"")</f>
        <v/>
      </c>
      <c r="AB45" s="306"/>
    </row>
    <row r="46" spans="1:28" s="47" customFormat="1" ht="21" customHeight="1" x14ac:dyDescent="0.3">
      <c r="A46" s="47">
        <f t="shared" si="5"/>
        <v>0</v>
      </c>
      <c r="B46" s="47" t="str">
        <f>IF(M43="","",IF(OR(M43="Tapete",M43="pct"),"Tapete",""))&amp;N43</f>
        <v/>
      </c>
      <c r="D46" s="47" t="str">
        <f t="shared" ref="D46" si="68">(IF(OR(M43="tapete",M43="pct"),"t","")&amp;G43&amp;F46)</f>
        <v>84</v>
      </c>
      <c r="E46" s="47" t="str">
        <f t="shared" ref="E46" si="69">(IF(OR(M43="mini",M43="pct"),"m","")&amp;G43&amp;F46)</f>
        <v>84</v>
      </c>
      <c r="F46" s="47">
        <v>4</v>
      </c>
      <c r="G46" s="234"/>
      <c r="H46" s="237"/>
      <c r="I46" s="237"/>
      <c r="J46" s="240"/>
      <c r="K46" s="244"/>
      <c r="L46" s="245"/>
      <c r="M46" s="280"/>
      <c r="N46" s="280"/>
      <c r="O46" s="248"/>
      <c r="P46" s="249"/>
      <c r="Q46" s="249"/>
      <c r="R46" s="249"/>
      <c r="S46" s="250"/>
      <c r="T46" s="75" t="str">
        <f>IFERROR(INDEX(dados!$V$2:$V$35,MATCH(O46,dados!$U$2:$U$35,0)),"")</f>
        <v/>
      </c>
      <c r="U46" s="285"/>
      <c r="V46" s="286"/>
      <c r="W46" s="286"/>
      <c r="X46" s="286"/>
      <c r="Y46" s="286"/>
      <c r="Z46" s="287"/>
      <c r="AA46" s="80" t="str">
        <f>IFERROR(INDEX(diftp,MATCH(U46,[0]!tp,0)),"")</f>
        <v/>
      </c>
      <c r="AB46" s="306"/>
    </row>
    <row r="47" spans="1:28" s="47" customFormat="1" ht="21" customHeight="1" thickBot="1" x14ac:dyDescent="0.35">
      <c r="A47" s="47">
        <f t="shared" si="5"/>
        <v>0</v>
      </c>
      <c r="B47" s="47" t="str">
        <f>IF(N43=2,"",IF(M43="","",IF(OR(M43="Tapete",M43="pct"),"Tapete",""))&amp;N43)</f>
        <v/>
      </c>
      <c r="D47" s="47" t="str">
        <f t="shared" ref="D47" si="70">(IF(OR(M43="tapete",M43="pct"),"t","")&amp;G43&amp;F47)</f>
        <v>85</v>
      </c>
      <c r="E47" s="47" t="str">
        <f t="shared" ref="E47" si="71">(IF(OR(M43="mini",M43="pct"),"m","")&amp;G43&amp;F47)</f>
        <v>85</v>
      </c>
      <c r="F47" s="47">
        <v>5</v>
      </c>
      <c r="G47" s="235"/>
      <c r="H47" s="238"/>
      <c r="I47" s="238"/>
      <c r="J47" s="241"/>
      <c r="K47" s="246"/>
      <c r="L47" s="247"/>
      <c r="M47" s="281"/>
      <c r="N47" s="281"/>
      <c r="O47" s="299"/>
      <c r="P47" s="300"/>
      <c r="Q47" s="300"/>
      <c r="R47" s="300"/>
      <c r="S47" s="300"/>
      <c r="T47" s="301"/>
      <c r="U47" s="288"/>
      <c r="V47" s="289"/>
      <c r="W47" s="289"/>
      <c r="X47" s="289"/>
      <c r="Y47" s="289"/>
      <c r="Z47" s="290"/>
      <c r="AA47" s="81"/>
      <c r="AB47" s="307"/>
    </row>
    <row r="48" spans="1:28" s="47" customFormat="1" ht="21" customHeight="1" x14ac:dyDescent="0.3">
      <c r="A48" s="47">
        <f t="shared" ref="A48" si="72">M48</f>
        <v>0</v>
      </c>
      <c r="B48" s="47" t="str">
        <f>IF(M48="","",IF(OR(M48="Tapete",M48="pct"),"Tapete",""))&amp;N48</f>
        <v/>
      </c>
      <c r="C48" s="47" t="str">
        <f>IF(M48="","",IF(OR(M48="mini",M48="pct"),"Mini",""))&amp;N48</f>
        <v/>
      </c>
      <c r="D48" s="47" t="str">
        <f>(IF(OR(M48="tapete",M48="pct"),"t","")&amp;G48&amp;F48)</f>
        <v>91</v>
      </c>
      <c r="E48" s="47" t="str">
        <f>(IF(OR(M48="mini",M48="pct"),"m","")&amp;G48&amp;F48)</f>
        <v>91</v>
      </c>
      <c r="F48" s="47">
        <v>1</v>
      </c>
      <c r="G48" s="227">
        <v>9</v>
      </c>
      <c r="H48" s="230"/>
      <c r="I48" s="230"/>
      <c r="J48" s="224"/>
      <c r="K48" s="264"/>
      <c r="L48" s="265"/>
      <c r="M48" s="270"/>
      <c r="N48" s="270"/>
      <c r="O48" s="296"/>
      <c r="P48" s="297"/>
      <c r="Q48" s="297"/>
      <c r="R48" s="297"/>
      <c r="S48" s="297"/>
      <c r="T48" s="298"/>
      <c r="U48" s="291"/>
      <c r="V48" s="292"/>
      <c r="W48" s="292"/>
      <c r="X48" s="292"/>
      <c r="Y48" s="292"/>
      <c r="Z48" s="293"/>
      <c r="AA48" s="76" t="str">
        <f>IFERROR(INDEX(diftp,MATCH(U48,[0]!tp,0)),"")</f>
        <v/>
      </c>
      <c r="AB48" s="302" t="str">
        <f t="shared" ref="AB48" si="73">IF(SUM(AA48:AA52)=0,"",SUM(AA48:AA52))</f>
        <v/>
      </c>
    </row>
    <row r="49" spans="1:28" s="47" customFormat="1" ht="21" customHeight="1" x14ac:dyDescent="0.3">
      <c r="A49" s="47">
        <f t="shared" ref="A49" si="74">A48</f>
        <v>0</v>
      </c>
      <c r="B49" s="47" t="str">
        <f>IF(M48="","",IF(OR(M48="Tapete",M48="pct"),"Tapete",""))&amp;N48</f>
        <v/>
      </c>
      <c r="C49" s="47" t="str">
        <f>IF(M48="","",IF(OR(M48="mini",M48="pct"),"Mini",""))&amp;N48</f>
        <v/>
      </c>
      <c r="D49" s="47" t="str">
        <f>(IF(OR(M48="tapete",M48="pct"),"t","")&amp;G48&amp;F49)</f>
        <v>92</v>
      </c>
      <c r="E49" s="47" t="str">
        <f>(IF(OR(M48="mini",M48="pct"),"m","")&amp;G48&amp;F49)</f>
        <v>92</v>
      </c>
      <c r="F49" s="47">
        <v>2</v>
      </c>
      <c r="G49" s="228"/>
      <c r="H49" s="231"/>
      <c r="I49" s="231"/>
      <c r="J49" s="225"/>
      <c r="K49" s="266"/>
      <c r="L49" s="267"/>
      <c r="M49" s="271"/>
      <c r="N49" s="271"/>
      <c r="O49" s="276" t="str">
        <f>IFERROR(INDEX(dados!$B$2:$B$3,MATCH('preenchimento cartas'!C48,dados!$A$2:$A$3,0)),"")</f>
        <v/>
      </c>
      <c r="P49" s="277"/>
      <c r="Q49" s="277"/>
      <c r="R49" s="277"/>
      <c r="S49" s="278"/>
      <c r="T49" s="89" t="str">
        <f>IFERROR(INDEX(dados!$C$2:$C$3,MATCH(O49,dados!$B$2:$B$3,0)),"")</f>
        <v/>
      </c>
      <c r="U49" s="248"/>
      <c r="V49" s="249"/>
      <c r="W49" s="249"/>
      <c r="X49" s="249"/>
      <c r="Y49" s="249"/>
      <c r="Z49" s="250"/>
      <c r="AA49" s="77" t="str">
        <f>IFERROR(INDEX(diftp,MATCH(U49,[0]!tp,0)),"")</f>
        <v/>
      </c>
      <c r="AB49" s="303"/>
    </row>
    <row r="50" spans="1:28" s="47" customFormat="1" ht="21" customHeight="1" x14ac:dyDescent="0.3">
      <c r="A50" s="47">
        <f t="shared" si="5"/>
        <v>0</v>
      </c>
      <c r="B50" s="47" t="str">
        <f>IF(M48="","",IF(OR(M48="Tapete",M48="pct"),"Tapete",""))&amp;N48</f>
        <v/>
      </c>
      <c r="C50" s="47" t="str">
        <f>IF(M48="","",IF(OR(M48="mini",M48="pct"),"Mini",""))&amp;N48</f>
        <v/>
      </c>
      <c r="D50" s="47" t="str">
        <f>(IF(OR(M48="tapete",M48="pct"),"t","")&amp;G48&amp;F50)</f>
        <v>93</v>
      </c>
      <c r="E50" s="47" t="str">
        <f>(IF(OR(M48="mini",M48="pct"),"m","")&amp;G48&amp;F50)</f>
        <v>93</v>
      </c>
      <c r="F50" s="47">
        <v>3</v>
      </c>
      <c r="G50" s="228"/>
      <c r="H50" s="231"/>
      <c r="I50" s="231"/>
      <c r="J50" s="225"/>
      <c r="K50" s="266"/>
      <c r="L50" s="267"/>
      <c r="M50" s="271"/>
      <c r="N50" s="271"/>
      <c r="O50" s="248"/>
      <c r="P50" s="249"/>
      <c r="Q50" s="249"/>
      <c r="R50" s="249"/>
      <c r="S50" s="250"/>
      <c r="T50" s="75" t="str">
        <f>IFERROR(INDEX(dados!$V$2:$V$35,MATCH(O50,dados!$U$2:$U$35,0)),"")</f>
        <v/>
      </c>
      <c r="U50" s="248"/>
      <c r="V50" s="249"/>
      <c r="W50" s="249"/>
      <c r="X50" s="249"/>
      <c r="Y50" s="249"/>
      <c r="Z50" s="250"/>
      <c r="AA50" s="77" t="str">
        <f>IFERROR(INDEX(diftp,MATCH(U50,[0]!tp,0)),"")</f>
        <v/>
      </c>
      <c r="AB50" s="303"/>
    </row>
    <row r="51" spans="1:28" s="47" customFormat="1" ht="21" customHeight="1" x14ac:dyDescent="0.3">
      <c r="A51" s="47">
        <f t="shared" si="5"/>
        <v>0</v>
      </c>
      <c r="B51" s="47" t="str">
        <f>IF(M48="","",IF(OR(M48="Tapete",M48="pct"),"Tapete",""))&amp;N48</f>
        <v/>
      </c>
      <c r="D51" s="47" t="str">
        <f>(IF(OR(M48="tapete",M48="pct"),"t","")&amp;G48&amp;F51)</f>
        <v>94</v>
      </c>
      <c r="E51" s="47" t="str">
        <f>(IF(OR(M48="mini",M48="pct"),"m","")&amp;G48&amp;F51)</f>
        <v>94</v>
      </c>
      <c r="F51" s="47">
        <v>4</v>
      </c>
      <c r="G51" s="228"/>
      <c r="H51" s="231"/>
      <c r="I51" s="231"/>
      <c r="J51" s="225"/>
      <c r="K51" s="266"/>
      <c r="L51" s="267"/>
      <c r="M51" s="271"/>
      <c r="N51" s="271"/>
      <c r="O51" s="248"/>
      <c r="P51" s="249"/>
      <c r="Q51" s="249"/>
      <c r="R51" s="249"/>
      <c r="S51" s="250"/>
      <c r="T51" s="75" t="str">
        <f>IFERROR(INDEX(dados!$V$2:$V$35,MATCH(O51,dados!$U$2:$U$35,0)),"")</f>
        <v/>
      </c>
      <c r="U51" s="248"/>
      <c r="V51" s="249"/>
      <c r="W51" s="249"/>
      <c r="X51" s="249"/>
      <c r="Y51" s="249"/>
      <c r="Z51" s="250"/>
      <c r="AA51" s="77" t="str">
        <f>IFERROR(INDEX(diftp,MATCH(U51,[0]!tp,0)),"")</f>
        <v/>
      </c>
      <c r="AB51" s="303"/>
    </row>
    <row r="52" spans="1:28" s="47" customFormat="1" ht="21" customHeight="1" thickBot="1" x14ac:dyDescent="0.35">
      <c r="A52" s="47">
        <f t="shared" si="5"/>
        <v>0</v>
      </c>
      <c r="B52" s="47" t="str">
        <f>IF(N48=2,"",IF(M48="","",IF(OR(M48="Tapete",M48="pct"),"Tapete",""))&amp;N48)</f>
        <v/>
      </c>
      <c r="D52" s="47" t="str">
        <f>(IF(OR(M48="tapete",M48="pct"),"t","")&amp;G48&amp;F52)</f>
        <v>95</v>
      </c>
      <c r="E52" s="47" t="str">
        <f>(IF(OR(M48="mini",M48="pct"),"m","")&amp;G48&amp;F52)</f>
        <v>95</v>
      </c>
      <c r="F52" s="47">
        <v>5</v>
      </c>
      <c r="G52" s="229"/>
      <c r="H52" s="232"/>
      <c r="I52" s="232"/>
      <c r="J52" s="226"/>
      <c r="K52" s="268"/>
      <c r="L52" s="269"/>
      <c r="M52" s="272"/>
      <c r="N52" s="272"/>
      <c r="O52" s="299"/>
      <c r="P52" s="300"/>
      <c r="Q52" s="300"/>
      <c r="R52" s="300"/>
      <c r="S52" s="300"/>
      <c r="T52" s="301"/>
      <c r="U52" s="251"/>
      <c r="V52" s="252"/>
      <c r="W52" s="252"/>
      <c r="X52" s="252"/>
      <c r="Y52" s="252"/>
      <c r="Z52" s="253"/>
      <c r="AA52" s="78" t="str">
        <f>IFERROR(INDEX(diftp,MATCH(U52,[0]!tp,0)),"")</f>
        <v/>
      </c>
      <c r="AB52" s="304"/>
    </row>
    <row r="53" spans="1:28" s="47" customFormat="1" ht="21" customHeight="1" x14ac:dyDescent="0.3">
      <c r="A53" s="47">
        <f t="shared" ref="A53" si="75">M53</f>
        <v>0</v>
      </c>
      <c r="B53" s="47" t="str">
        <f>IF(M53="","",IF(OR(M53="Tapete",M53="pct"),"Tapete",""))&amp;N53</f>
        <v/>
      </c>
      <c r="C53" s="47" t="str">
        <f t="shared" ref="C53" si="76">IF(M53="","",IF(OR(M53="mini",M53="pct"),"Mini",""))&amp;N53</f>
        <v/>
      </c>
      <c r="D53" s="47" t="str">
        <f t="shared" ref="D53" si="77">(IF(OR(M53="tapete",M53="pct"),"t","")&amp;G53&amp;F53)</f>
        <v>101</v>
      </c>
      <c r="E53" s="47" t="str">
        <f t="shared" ref="E53" si="78">(IF(OR(M53="mini",M53="pct"),"m","")&amp;G53&amp;F53)</f>
        <v>101</v>
      </c>
      <c r="F53" s="47">
        <v>1</v>
      </c>
      <c r="G53" s="233">
        <v>10</v>
      </c>
      <c r="H53" s="236"/>
      <c r="I53" s="236"/>
      <c r="J53" s="239"/>
      <c r="K53" s="242"/>
      <c r="L53" s="243"/>
      <c r="M53" s="279"/>
      <c r="N53" s="279"/>
      <c r="O53" s="296"/>
      <c r="P53" s="297"/>
      <c r="Q53" s="297"/>
      <c r="R53" s="297"/>
      <c r="S53" s="297"/>
      <c r="T53" s="298"/>
      <c r="U53" s="282"/>
      <c r="V53" s="283"/>
      <c r="W53" s="283"/>
      <c r="X53" s="283"/>
      <c r="Y53" s="283"/>
      <c r="Z53" s="284"/>
      <c r="AA53" s="79" t="str">
        <f>IFERROR(INDEX(diftp,MATCH(U53,[0]!tp,0)),"")</f>
        <v/>
      </c>
      <c r="AB53" s="305" t="str">
        <f t="shared" ref="AB53" si="79">IF(SUM(AA53:AA57)=0,"",SUM(AA53:AA57))</f>
        <v/>
      </c>
    </row>
    <row r="54" spans="1:28" s="47" customFormat="1" ht="21" customHeight="1" x14ac:dyDescent="0.3">
      <c r="A54" s="47">
        <f t="shared" ref="A54" si="80">A53</f>
        <v>0</v>
      </c>
      <c r="B54" s="47" t="str">
        <f>IF(M53="","",IF(OR(M53="Tapete",M53="pct"),"Tapete",""))&amp;N53</f>
        <v/>
      </c>
      <c r="C54" s="47" t="str">
        <f t="shared" ref="C54" si="81">IF(M53="","",IF(OR(M53="mini",M53="pct"),"Mini",""))&amp;N53</f>
        <v/>
      </c>
      <c r="D54" s="47" t="str">
        <f t="shared" ref="D54" si="82">(IF(OR(M53="tapete",M53="pct"),"t","")&amp;G53&amp;F54)</f>
        <v>102</v>
      </c>
      <c r="E54" s="47" t="str">
        <f t="shared" ref="E54" si="83">(IF(OR(M53="mini",M53="pct"),"m","")&amp;G53&amp;F54)</f>
        <v>102</v>
      </c>
      <c r="F54" s="47">
        <v>2</v>
      </c>
      <c r="G54" s="234"/>
      <c r="H54" s="237"/>
      <c r="I54" s="237"/>
      <c r="J54" s="240"/>
      <c r="K54" s="244"/>
      <c r="L54" s="245"/>
      <c r="M54" s="280"/>
      <c r="N54" s="280"/>
      <c r="O54" s="276" t="str">
        <f>IFERROR(INDEX(dados!$B$2:$B$3,MATCH('preenchimento cartas'!C53,dados!$A$2:$A$3,0)),"")</f>
        <v/>
      </c>
      <c r="P54" s="277"/>
      <c r="Q54" s="277"/>
      <c r="R54" s="277"/>
      <c r="S54" s="278"/>
      <c r="T54" s="89" t="str">
        <f>IFERROR(INDEX(dados!$C$2:$C$3,MATCH(O54,dados!$B$2:$B$3,0)),"")</f>
        <v/>
      </c>
      <c r="U54" s="285"/>
      <c r="V54" s="286"/>
      <c r="W54" s="286"/>
      <c r="X54" s="286"/>
      <c r="Y54" s="286"/>
      <c r="Z54" s="287"/>
      <c r="AA54" s="80" t="str">
        <f>IFERROR(INDEX(diftp,MATCH(U54,[0]!tp,0)),"")</f>
        <v/>
      </c>
      <c r="AB54" s="306"/>
    </row>
    <row r="55" spans="1:28" s="47" customFormat="1" ht="21" customHeight="1" x14ac:dyDescent="0.3">
      <c r="A55" s="47">
        <f t="shared" si="5"/>
        <v>0</v>
      </c>
      <c r="B55" s="47" t="str">
        <f>IF(M53="","",IF(OR(M53="Tapete",M53="pct"),"Tapete",""))&amp;N53</f>
        <v/>
      </c>
      <c r="C55" s="47" t="str">
        <f t="shared" ref="C55" si="84">IF(M53="","",IF(OR(M53="mini",M53="pct"),"Mini",""))&amp;N53</f>
        <v/>
      </c>
      <c r="D55" s="47" t="str">
        <f t="shared" ref="D55" si="85">(IF(OR(M53="tapete",M53="pct"),"t","")&amp;G53&amp;F55)</f>
        <v>103</v>
      </c>
      <c r="E55" s="47" t="str">
        <f t="shared" ref="E55" si="86">(IF(OR(M53="mini",M53="pct"),"m","")&amp;G53&amp;F55)</f>
        <v>103</v>
      </c>
      <c r="F55" s="47">
        <v>3</v>
      </c>
      <c r="G55" s="234"/>
      <c r="H55" s="237"/>
      <c r="I55" s="237"/>
      <c r="J55" s="240"/>
      <c r="K55" s="244"/>
      <c r="L55" s="245"/>
      <c r="M55" s="280"/>
      <c r="N55" s="280"/>
      <c r="O55" s="248"/>
      <c r="P55" s="249"/>
      <c r="Q55" s="249"/>
      <c r="R55" s="249"/>
      <c r="S55" s="250"/>
      <c r="T55" s="75" t="str">
        <f>IFERROR(INDEX(dados!$V$2:$V$35,MATCH(O55,dados!$U$2:$U$35,0)),"")</f>
        <v/>
      </c>
      <c r="U55" s="285"/>
      <c r="V55" s="286"/>
      <c r="W55" s="286"/>
      <c r="X55" s="286"/>
      <c r="Y55" s="286"/>
      <c r="Z55" s="287"/>
      <c r="AA55" s="80" t="str">
        <f>IFERROR(INDEX(diftp,MATCH(U55,[0]!tp,0)),"")</f>
        <v/>
      </c>
      <c r="AB55" s="306"/>
    </row>
    <row r="56" spans="1:28" s="47" customFormat="1" ht="21" customHeight="1" x14ac:dyDescent="0.3">
      <c r="A56" s="47">
        <f t="shared" si="5"/>
        <v>0</v>
      </c>
      <c r="B56" s="47" t="str">
        <f>IF(M53="","",IF(OR(M53="Tapete",M53="pct"),"Tapete",""))&amp;N53</f>
        <v/>
      </c>
      <c r="D56" s="47" t="str">
        <f t="shared" ref="D56" si="87">(IF(OR(M53="tapete",M53="pct"),"t","")&amp;G53&amp;F56)</f>
        <v>104</v>
      </c>
      <c r="E56" s="47" t="str">
        <f t="shared" ref="E56" si="88">(IF(OR(M53="mini",M53="pct"),"m","")&amp;G53&amp;F56)</f>
        <v>104</v>
      </c>
      <c r="F56" s="47">
        <v>4</v>
      </c>
      <c r="G56" s="234"/>
      <c r="H56" s="237"/>
      <c r="I56" s="237"/>
      <c r="J56" s="240"/>
      <c r="K56" s="244"/>
      <c r="L56" s="245"/>
      <c r="M56" s="280"/>
      <c r="N56" s="280"/>
      <c r="O56" s="248"/>
      <c r="P56" s="249"/>
      <c r="Q56" s="249"/>
      <c r="R56" s="249"/>
      <c r="S56" s="250"/>
      <c r="T56" s="75" t="str">
        <f>IFERROR(INDEX(dados!$V$2:$V$35,MATCH(O56,dados!$U$2:$U$35,0)),"")</f>
        <v/>
      </c>
      <c r="U56" s="285"/>
      <c r="V56" s="286"/>
      <c r="W56" s="286"/>
      <c r="X56" s="286"/>
      <c r="Y56" s="286"/>
      <c r="Z56" s="287"/>
      <c r="AA56" s="80" t="str">
        <f>IFERROR(INDEX(diftp,MATCH(U56,[0]!tp,0)),"")</f>
        <v/>
      </c>
      <c r="AB56" s="306"/>
    </row>
    <row r="57" spans="1:28" s="47" customFormat="1" ht="21" customHeight="1" thickBot="1" x14ac:dyDescent="0.35">
      <c r="A57" s="47">
        <f t="shared" si="5"/>
        <v>0</v>
      </c>
      <c r="B57" s="47" t="str">
        <f>IF(N53=2,"",IF(M53="","",IF(OR(M53="Tapete",M53="pct"),"Tapete",""))&amp;N53)</f>
        <v/>
      </c>
      <c r="D57" s="47" t="str">
        <f t="shared" ref="D57" si="89">(IF(OR(M53="tapete",M53="pct"),"t","")&amp;G53&amp;F57)</f>
        <v>105</v>
      </c>
      <c r="E57" s="47" t="str">
        <f t="shared" ref="E57" si="90">(IF(OR(M53="mini",M53="pct"),"m","")&amp;G53&amp;F57)</f>
        <v>105</v>
      </c>
      <c r="F57" s="47">
        <v>5</v>
      </c>
      <c r="G57" s="235"/>
      <c r="H57" s="238"/>
      <c r="I57" s="238"/>
      <c r="J57" s="241"/>
      <c r="K57" s="246"/>
      <c r="L57" s="247"/>
      <c r="M57" s="281"/>
      <c r="N57" s="281"/>
      <c r="O57" s="299"/>
      <c r="P57" s="300"/>
      <c r="Q57" s="300"/>
      <c r="R57" s="300"/>
      <c r="S57" s="300"/>
      <c r="T57" s="301"/>
      <c r="U57" s="288"/>
      <c r="V57" s="289"/>
      <c r="W57" s="289"/>
      <c r="X57" s="289"/>
      <c r="Y57" s="289"/>
      <c r="Z57" s="290"/>
      <c r="AA57" s="81"/>
      <c r="AB57" s="307"/>
    </row>
    <row r="58" spans="1:28" s="47" customFormat="1" ht="21" customHeight="1" x14ac:dyDescent="0.3">
      <c r="A58" s="47">
        <f t="shared" ref="A58" si="91">M58</f>
        <v>0</v>
      </c>
      <c r="B58" s="47" t="str">
        <f>IF(M58="","",IF(OR(M58="Tapete",M58="pct"),"Tapete",""))&amp;N58</f>
        <v/>
      </c>
      <c r="C58" s="47" t="str">
        <f>IF(M58="","",IF(OR(M58="mini",M58="pct"),"Mini",""))&amp;N58</f>
        <v/>
      </c>
      <c r="D58" s="47" t="str">
        <f>(IF(OR(M58="tapete",M58="pct"),"t","")&amp;G58&amp;F58)</f>
        <v>111</v>
      </c>
      <c r="E58" s="47" t="str">
        <f>(IF(OR(M58="mini",M58="pct"),"m","")&amp;G58&amp;F58)</f>
        <v>111</v>
      </c>
      <c r="F58" s="47">
        <v>1</v>
      </c>
      <c r="G58" s="227">
        <v>11</v>
      </c>
      <c r="H58" s="230"/>
      <c r="I58" s="230"/>
      <c r="J58" s="224"/>
      <c r="K58" s="264"/>
      <c r="L58" s="265"/>
      <c r="M58" s="270"/>
      <c r="N58" s="270"/>
      <c r="O58" s="296"/>
      <c r="P58" s="297"/>
      <c r="Q58" s="297"/>
      <c r="R58" s="297"/>
      <c r="S58" s="297"/>
      <c r="T58" s="298"/>
      <c r="U58" s="291"/>
      <c r="V58" s="292"/>
      <c r="W58" s="292"/>
      <c r="X58" s="292"/>
      <c r="Y58" s="292"/>
      <c r="Z58" s="293"/>
      <c r="AA58" s="76" t="str">
        <f>IFERROR(INDEX(diftp,MATCH(U58,[0]!tp,0)),"")</f>
        <v/>
      </c>
      <c r="AB58" s="302" t="str">
        <f t="shared" ref="AB58" si="92">IF(SUM(AA58:AA62)=0,"",SUM(AA58:AA62))</f>
        <v/>
      </c>
    </row>
    <row r="59" spans="1:28" s="47" customFormat="1" ht="21" customHeight="1" x14ac:dyDescent="0.3">
      <c r="A59" s="47">
        <f t="shared" ref="A59" si="93">A58</f>
        <v>0</v>
      </c>
      <c r="B59" s="47" t="str">
        <f>IF(M58="","",IF(OR(M58="Tapete",M58="pct"),"Tapete",""))&amp;N58</f>
        <v/>
      </c>
      <c r="C59" s="47" t="str">
        <f>IF(M58="","",IF(OR(M58="mini",M58="pct"),"Mini",""))&amp;N58</f>
        <v/>
      </c>
      <c r="D59" s="47" t="str">
        <f>(IF(OR(M58="tapete",M58="pct"),"t","")&amp;G58&amp;F59)</f>
        <v>112</v>
      </c>
      <c r="E59" s="47" t="str">
        <f>(IF(OR(M58="mini",M58="pct"),"m","")&amp;G58&amp;F59)</f>
        <v>112</v>
      </c>
      <c r="F59" s="47">
        <v>2</v>
      </c>
      <c r="G59" s="228"/>
      <c r="H59" s="231"/>
      <c r="I59" s="231"/>
      <c r="J59" s="225"/>
      <c r="K59" s="266"/>
      <c r="L59" s="267"/>
      <c r="M59" s="271"/>
      <c r="N59" s="271"/>
      <c r="O59" s="276" t="str">
        <f>IFERROR(INDEX(dados!$B$2:$B$3,MATCH('preenchimento cartas'!C58,dados!$A$2:$A$3,0)),"")</f>
        <v/>
      </c>
      <c r="P59" s="277"/>
      <c r="Q59" s="277"/>
      <c r="R59" s="277"/>
      <c r="S59" s="278"/>
      <c r="T59" s="89" t="str">
        <f>IFERROR(INDEX(dados!$C$2:$C$3,MATCH(O59,dados!$B$2:$B$3,0)),"")</f>
        <v/>
      </c>
      <c r="U59" s="248"/>
      <c r="V59" s="249"/>
      <c r="W59" s="249"/>
      <c r="X59" s="249"/>
      <c r="Y59" s="249"/>
      <c r="Z59" s="250"/>
      <c r="AA59" s="77" t="str">
        <f>IFERROR(INDEX(diftp,MATCH(U59,[0]!tp,0)),"")</f>
        <v/>
      </c>
      <c r="AB59" s="303"/>
    </row>
    <row r="60" spans="1:28" s="47" customFormat="1" ht="21" customHeight="1" x14ac:dyDescent="0.3">
      <c r="A60" s="47">
        <f t="shared" si="5"/>
        <v>0</v>
      </c>
      <c r="B60" s="47" t="str">
        <f>IF(M58="","",IF(OR(M58="Tapete",M58="pct"),"Tapete",""))&amp;N58</f>
        <v/>
      </c>
      <c r="C60" s="47" t="str">
        <f>IF(M58="","",IF(OR(M58="mini",M58="pct"),"Mini",""))&amp;N58</f>
        <v/>
      </c>
      <c r="D60" s="47" t="str">
        <f>(IF(OR(M58="tapete",M58="pct"),"t","")&amp;G58&amp;F60)</f>
        <v>113</v>
      </c>
      <c r="E60" s="47" t="str">
        <f>(IF(OR(M58="mini",M58="pct"),"m","")&amp;G58&amp;F60)</f>
        <v>113</v>
      </c>
      <c r="F60" s="47">
        <v>3</v>
      </c>
      <c r="G60" s="228"/>
      <c r="H60" s="231"/>
      <c r="I60" s="231"/>
      <c r="J60" s="225"/>
      <c r="K60" s="266"/>
      <c r="L60" s="267"/>
      <c r="M60" s="271"/>
      <c r="N60" s="271"/>
      <c r="O60" s="248"/>
      <c r="P60" s="249"/>
      <c r="Q60" s="249"/>
      <c r="R60" s="249"/>
      <c r="S60" s="250"/>
      <c r="T60" s="75" t="str">
        <f>IFERROR(INDEX(dados!$V$2:$V$35,MATCH(O60,dados!$U$2:$U$35,0)),"")</f>
        <v/>
      </c>
      <c r="U60" s="248"/>
      <c r="V60" s="249"/>
      <c r="W60" s="249"/>
      <c r="X60" s="249"/>
      <c r="Y60" s="249"/>
      <c r="Z60" s="250"/>
      <c r="AA60" s="77" t="str">
        <f>IFERROR(INDEX(diftp,MATCH(U60,[0]!tp,0)),"")</f>
        <v/>
      </c>
      <c r="AB60" s="303"/>
    </row>
    <row r="61" spans="1:28" s="47" customFormat="1" ht="21" customHeight="1" x14ac:dyDescent="0.3">
      <c r="A61" s="47">
        <f t="shared" si="5"/>
        <v>0</v>
      </c>
      <c r="B61" s="47" t="str">
        <f>IF(M58="","",IF(OR(M58="Tapete",M58="pct"),"Tapete",""))&amp;N58</f>
        <v/>
      </c>
      <c r="D61" s="47" t="str">
        <f>(IF(OR(M58="tapete",M58="pct"),"t","")&amp;G58&amp;F61)</f>
        <v>114</v>
      </c>
      <c r="E61" s="47" t="str">
        <f>(IF(OR(M58="mini",M58="pct"),"m","")&amp;G58&amp;F61)</f>
        <v>114</v>
      </c>
      <c r="F61" s="47">
        <v>4</v>
      </c>
      <c r="G61" s="228"/>
      <c r="H61" s="231"/>
      <c r="I61" s="231"/>
      <c r="J61" s="225"/>
      <c r="K61" s="266"/>
      <c r="L61" s="267"/>
      <c r="M61" s="271"/>
      <c r="N61" s="271"/>
      <c r="O61" s="248"/>
      <c r="P61" s="249"/>
      <c r="Q61" s="249"/>
      <c r="R61" s="249"/>
      <c r="S61" s="250"/>
      <c r="T61" s="75" t="str">
        <f>IFERROR(INDEX(dados!$V$2:$V$35,MATCH(O61,dados!$U$2:$U$35,0)),"")</f>
        <v/>
      </c>
      <c r="U61" s="248"/>
      <c r="V61" s="249"/>
      <c r="W61" s="249"/>
      <c r="X61" s="249"/>
      <c r="Y61" s="249"/>
      <c r="Z61" s="250"/>
      <c r="AA61" s="77" t="str">
        <f>IFERROR(INDEX(diftp,MATCH(U61,[0]!tp,0)),"")</f>
        <v/>
      </c>
      <c r="AB61" s="303"/>
    </row>
    <row r="62" spans="1:28" s="47" customFormat="1" ht="21" customHeight="1" thickBot="1" x14ac:dyDescent="0.35">
      <c r="A62" s="47">
        <f t="shared" si="5"/>
        <v>0</v>
      </c>
      <c r="B62" s="47" t="str">
        <f>IF(N58=2,"",IF(M58="","",IF(OR(M58="Tapete",M58="pct"),"Tapete",""))&amp;N58)</f>
        <v/>
      </c>
      <c r="D62" s="47" t="str">
        <f>(IF(OR(M58="tapete",M58="pct"),"t","")&amp;G58&amp;F62)</f>
        <v>115</v>
      </c>
      <c r="E62" s="47" t="str">
        <f>(IF(OR(M58="mini",M58="pct"),"m","")&amp;G58&amp;F62)</f>
        <v>115</v>
      </c>
      <c r="F62" s="47">
        <v>5</v>
      </c>
      <c r="G62" s="229"/>
      <c r="H62" s="232"/>
      <c r="I62" s="232"/>
      <c r="J62" s="226"/>
      <c r="K62" s="268"/>
      <c r="L62" s="269"/>
      <c r="M62" s="272"/>
      <c r="N62" s="272"/>
      <c r="O62" s="299"/>
      <c r="P62" s="300"/>
      <c r="Q62" s="300"/>
      <c r="R62" s="300"/>
      <c r="S62" s="300"/>
      <c r="T62" s="301"/>
      <c r="U62" s="251"/>
      <c r="V62" s="252"/>
      <c r="W62" s="252"/>
      <c r="X62" s="252"/>
      <c r="Y62" s="252"/>
      <c r="Z62" s="253"/>
      <c r="AA62" s="78" t="str">
        <f>IFERROR(INDEX(diftp,MATCH(U62,[0]!tp,0)),"")</f>
        <v/>
      </c>
      <c r="AB62" s="304"/>
    </row>
    <row r="63" spans="1:28" s="47" customFormat="1" ht="21" customHeight="1" x14ac:dyDescent="0.3">
      <c r="A63" s="47">
        <f t="shared" ref="A63" si="94">M63</f>
        <v>0</v>
      </c>
      <c r="B63" s="47" t="str">
        <f>IF(M63="","",IF(OR(M63="Tapete",M63="pct"),"Tapete",""))&amp;N63</f>
        <v/>
      </c>
      <c r="C63" s="47" t="str">
        <f t="shared" ref="C63" si="95">IF(M63="","",IF(OR(M63="mini",M63="pct"),"Mini",""))&amp;N63</f>
        <v/>
      </c>
      <c r="D63" s="47" t="str">
        <f t="shared" ref="D63" si="96">(IF(OR(M63="tapete",M63="pct"),"t","")&amp;G63&amp;F63)</f>
        <v>121</v>
      </c>
      <c r="E63" s="47" t="str">
        <f t="shared" ref="E63" si="97">(IF(OR(M63="mini",M63="pct"),"m","")&amp;G63&amp;F63)</f>
        <v>121</v>
      </c>
      <c r="F63" s="47">
        <v>1</v>
      </c>
      <c r="G63" s="233">
        <v>12</v>
      </c>
      <c r="H63" s="236"/>
      <c r="I63" s="236"/>
      <c r="J63" s="239"/>
      <c r="K63" s="242"/>
      <c r="L63" s="243"/>
      <c r="M63" s="279"/>
      <c r="N63" s="279"/>
      <c r="O63" s="296"/>
      <c r="P63" s="297"/>
      <c r="Q63" s="297"/>
      <c r="R63" s="297"/>
      <c r="S63" s="297"/>
      <c r="T63" s="298"/>
      <c r="U63" s="282"/>
      <c r="V63" s="283"/>
      <c r="W63" s="283"/>
      <c r="X63" s="283"/>
      <c r="Y63" s="283"/>
      <c r="Z63" s="284"/>
      <c r="AA63" s="79" t="str">
        <f>IFERROR(INDEX(diftp,MATCH(U63,[0]!tp,0)),"")</f>
        <v/>
      </c>
      <c r="AB63" s="305" t="str">
        <f t="shared" ref="AB63" si="98">IF(SUM(AA63:AA67)=0,"",SUM(AA63:AA67))</f>
        <v/>
      </c>
    </row>
    <row r="64" spans="1:28" s="47" customFormat="1" ht="21" customHeight="1" x14ac:dyDescent="0.3">
      <c r="A64" s="47">
        <f t="shared" ref="A64" si="99">A63</f>
        <v>0</v>
      </c>
      <c r="B64" s="47" t="str">
        <f>IF(M63="","",IF(OR(M63="Tapete",M63="pct"),"Tapete",""))&amp;N63</f>
        <v/>
      </c>
      <c r="C64" s="47" t="str">
        <f t="shared" ref="C64" si="100">IF(M63="","",IF(OR(M63="mini",M63="pct"),"Mini",""))&amp;N63</f>
        <v/>
      </c>
      <c r="D64" s="47" t="str">
        <f t="shared" ref="D64" si="101">(IF(OR(M63="tapete",M63="pct"),"t","")&amp;G63&amp;F64)</f>
        <v>122</v>
      </c>
      <c r="E64" s="47" t="str">
        <f t="shared" ref="E64" si="102">(IF(OR(M63="mini",M63="pct"),"m","")&amp;G63&amp;F64)</f>
        <v>122</v>
      </c>
      <c r="F64" s="47">
        <v>2</v>
      </c>
      <c r="G64" s="234"/>
      <c r="H64" s="237"/>
      <c r="I64" s="237"/>
      <c r="J64" s="240"/>
      <c r="K64" s="244"/>
      <c r="L64" s="245"/>
      <c r="M64" s="280"/>
      <c r="N64" s="280"/>
      <c r="O64" s="276" t="str">
        <f>IFERROR(INDEX(dados!$B$2:$B$3,MATCH('preenchimento cartas'!C63,dados!$A$2:$A$3,0)),"")</f>
        <v/>
      </c>
      <c r="P64" s="277"/>
      <c r="Q64" s="277"/>
      <c r="R64" s="277"/>
      <c r="S64" s="278"/>
      <c r="T64" s="89" t="str">
        <f>IFERROR(INDEX(dados!$C$2:$C$3,MATCH(O64,dados!$B$2:$B$3,0)),"")</f>
        <v/>
      </c>
      <c r="U64" s="285"/>
      <c r="V64" s="286"/>
      <c r="W64" s="286"/>
      <c r="X64" s="286"/>
      <c r="Y64" s="286"/>
      <c r="Z64" s="287"/>
      <c r="AA64" s="80" t="str">
        <f>IFERROR(INDEX(diftp,MATCH(U64,[0]!tp,0)),"")</f>
        <v/>
      </c>
      <c r="AB64" s="306"/>
    </row>
    <row r="65" spans="1:28" s="47" customFormat="1" ht="21" customHeight="1" x14ac:dyDescent="0.3">
      <c r="A65" s="47">
        <f t="shared" si="5"/>
        <v>0</v>
      </c>
      <c r="B65" s="47" t="str">
        <f>IF(M63="","",IF(OR(M63="Tapete",M63="pct"),"Tapete",""))&amp;N63</f>
        <v/>
      </c>
      <c r="C65" s="47" t="str">
        <f t="shared" ref="C65" si="103">IF(M63="","",IF(OR(M63="mini",M63="pct"),"Mini",""))&amp;N63</f>
        <v/>
      </c>
      <c r="D65" s="47" t="str">
        <f t="shared" ref="D65" si="104">(IF(OR(M63="tapete",M63="pct"),"t","")&amp;G63&amp;F65)</f>
        <v>123</v>
      </c>
      <c r="E65" s="47" t="str">
        <f t="shared" ref="E65" si="105">(IF(OR(M63="mini",M63="pct"),"m","")&amp;G63&amp;F65)</f>
        <v>123</v>
      </c>
      <c r="F65" s="47">
        <v>3</v>
      </c>
      <c r="G65" s="234"/>
      <c r="H65" s="237"/>
      <c r="I65" s="237"/>
      <c r="J65" s="240"/>
      <c r="K65" s="244"/>
      <c r="L65" s="245"/>
      <c r="M65" s="280"/>
      <c r="N65" s="280"/>
      <c r="O65" s="248"/>
      <c r="P65" s="249"/>
      <c r="Q65" s="249"/>
      <c r="R65" s="249"/>
      <c r="S65" s="250"/>
      <c r="T65" s="75" t="str">
        <f>IFERROR(INDEX(dados!$V$2:$V$35,MATCH(O65,dados!$U$2:$U$35,0)),"")</f>
        <v/>
      </c>
      <c r="U65" s="285"/>
      <c r="V65" s="286"/>
      <c r="W65" s="286"/>
      <c r="X65" s="286"/>
      <c r="Y65" s="286"/>
      <c r="Z65" s="287"/>
      <c r="AA65" s="80" t="str">
        <f>IFERROR(INDEX(diftp,MATCH(U65,[0]!tp,0)),"")</f>
        <v/>
      </c>
      <c r="AB65" s="306"/>
    </row>
    <row r="66" spans="1:28" s="47" customFormat="1" ht="21" customHeight="1" x14ac:dyDescent="0.3">
      <c r="A66" s="47">
        <f t="shared" si="5"/>
        <v>0</v>
      </c>
      <c r="B66" s="47" t="str">
        <f>IF(M63="","",IF(OR(M63="Tapete",M63="pct"),"Tapete",""))&amp;N63</f>
        <v/>
      </c>
      <c r="D66" s="47" t="str">
        <f t="shared" ref="D66" si="106">(IF(OR(M63="tapete",M63="pct"),"t","")&amp;G63&amp;F66)</f>
        <v>124</v>
      </c>
      <c r="E66" s="47" t="str">
        <f t="shared" ref="E66" si="107">(IF(OR(M63="mini",M63="pct"),"m","")&amp;G63&amp;F66)</f>
        <v>124</v>
      </c>
      <c r="F66" s="47">
        <v>4</v>
      </c>
      <c r="G66" s="234"/>
      <c r="H66" s="237"/>
      <c r="I66" s="237"/>
      <c r="J66" s="240"/>
      <c r="K66" s="244"/>
      <c r="L66" s="245"/>
      <c r="M66" s="280"/>
      <c r="N66" s="280"/>
      <c r="O66" s="248"/>
      <c r="P66" s="249"/>
      <c r="Q66" s="249"/>
      <c r="R66" s="249"/>
      <c r="S66" s="250"/>
      <c r="T66" s="75" t="str">
        <f>IFERROR(INDEX(dados!$V$2:$V$35,MATCH(O66,dados!$U$2:$U$35,0)),"")</f>
        <v/>
      </c>
      <c r="U66" s="285"/>
      <c r="V66" s="286"/>
      <c r="W66" s="286"/>
      <c r="X66" s="286"/>
      <c r="Y66" s="286"/>
      <c r="Z66" s="287"/>
      <c r="AA66" s="80" t="str">
        <f>IFERROR(INDEX(diftp,MATCH(U66,[0]!tp,0)),"")</f>
        <v/>
      </c>
      <c r="AB66" s="306"/>
    </row>
    <row r="67" spans="1:28" s="47" customFormat="1" ht="21" customHeight="1" thickBot="1" x14ac:dyDescent="0.35">
      <c r="A67" s="47">
        <f t="shared" si="5"/>
        <v>0</v>
      </c>
      <c r="B67" s="47" t="str">
        <f>IF(N63=2,"",IF(M63="","",IF(OR(M63="Tapete",M63="pct"),"Tapete",""))&amp;N63)</f>
        <v/>
      </c>
      <c r="D67" s="47" t="str">
        <f t="shared" ref="D67" si="108">(IF(OR(M63="tapete",M63="pct"),"t","")&amp;G63&amp;F67)</f>
        <v>125</v>
      </c>
      <c r="E67" s="47" t="str">
        <f t="shared" ref="E67" si="109">(IF(OR(M63="mini",M63="pct"),"m","")&amp;G63&amp;F67)</f>
        <v>125</v>
      </c>
      <c r="F67" s="47">
        <v>5</v>
      </c>
      <c r="G67" s="235"/>
      <c r="H67" s="238"/>
      <c r="I67" s="238"/>
      <c r="J67" s="241"/>
      <c r="K67" s="246"/>
      <c r="L67" s="247"/>
      <c r="M67" s="281"/>
      <c r="N67" s="281"/>
      <c r="O67" s="299"/>
      <c r="P67" s="300"/>
      <c r="Q67" s="300"/>
      <c r="R67" s="300"/>
      <c r="S67" s="300"/>
      <c r="T67" s="301"/>
      <c r="U67" s="288"/>
      <c r="V67" s="289"/>
      <c r="W67" s="289"/>
      <c r="X67" s="289"/>
      <c r="Y67" s="289"/>
      <c r="Z67" s="290"/>
      <c r="AA67" s="81"/>
      <c r="AB67" s="307"/>
    </row>
    <row r="68" spans="1:28" s="47" customFormat="1" ht="21" customHeight="1" x14ac:dyDescent="0.3">
      <c r="A68" s="47">
        <f t="shared" ref="A68" si="110">M68</f>
        <v>0</v>
      </c>
      <c r="B68" s="47" t="str">
        <f>IF(M68="","",IF(OR(M68="Tapete",M68="pct"),"Tapete",""))&amp;N68</f>
        <v/>
      </c>
      <c r="C68" s="47" t="str">
        <f>IF(M68="","",IF(OR(M68="mini",M68="pct"),"Mini",""))&amp;N68</f>
        <v/>
      </c>
      <c r="D68" s="47" t="str">
        <f>(IF(OR(M68="tapete",M68="pct"),"t","")&amp;G68&amp;F68)</f>
        <v>131</v>
      </c>
      <c r="E68" s="47" t="str">
        <f>(IF(OR(M68="mini",M68="pct"),"m","")&amp;G68&amp;F68)</f>
        <v>131</v>
      </c>
      <c r="F68" s="47">
        <v>1</v>
      </c>
      <c r="G68" s="227">
        <v>13</v>
      </c>
      <c r="H68" s="230"/>
      <c r="I68" s="230"/>
      <c r="J68" s="224"/>
      <c r="K68" s="264"/>
      <c r="L68" s="265"/>
      <c r="M68" s="270"/>
      <c r="N68" s="270"/>
      <c r="O68" s="296"/>
      <c r="P68" s="297"/>
      <c r="Q68" s="297"/>
      <c r="R68" s="297"/>
      <c r="S68" s="297"/>
      <c r="T68" s="298"/>
      <c r="U68" s="291"/>
      <c r="V68" s="292"/>
      <c r="W68" s="292"/>
      <c r="X68" s="292"/>
      <c r="Y68" s="292"/>
      <c r="Z68" s="293"/>
      <c r="AA68" s="76" t="str">
        <f>IFERROR(INDEX(diftp,MATCH(U68,[0]!tp,0)),"")</f>
        <v/>
      </c>
      <c r="AB68" s="302" t="str">
        <f t="shared" ref="AB68" si="111">IF(SUM(AA68:AA72)=0,"",SUM(AA68:AA72))</f>
        <v/>
      </c>
    </row>
    <row r="69" spans="1:28" s="47" customFormat="1" ht="21" customHeight="1" x14ac:dyDescent="0.3">
      <c r="A69" s="47">
        <f t="shared" ref="A69" si="112">A68</f>
        <v>0</v>
      </c>
      <c r="B69" s="47" t="str">
        <f>IF(M68="","",IF(OR(M68="Tapete",M68="pct"),"Tapete",""))&amp;N68</f>
        <v/>
      </c>
      <c r="C69" s="47" t="str">
        <f>IF(M68="","",IF(OR(M68="mini",M68="pct"),"Mini",""))&amp;N68</f>
        <v/>
      </c>
      <c r="D69" s="47" t="str">
        <f>(IF(OR(M68="tapete",M68="pct"),"t","")&amp;G68&amp;F69)</f>
        <v>132</v>
      </c>
      <c r="E69" s="47" t="str">
        <f>(IF(OR(M68="mini",M68="pct"),"m","")&amp;G68&amp;F69)</f>
        <v>132</v>
      </c>
      <c r="F69" s="47">
        <v>2</v>
      </c>
      <c r="G69" s="228"/>
      <c r="H69" s="231"/>
      <c r="I69" s="231"/>
      <c r="J69" s="225"/>
      <c r="K69" s="266"/>
      <c r="L69" s="267"/>
      <c r="M69" s="271"/>
      <c r="N69" s="271"/>
      <c r="O69" s="276" t="str">
        <f>IFERROR(INDEX(dados!$B$2:$B$3,MATCH('preenchimento cartas'!C68,dados!$A$2:$A$3,0)),"")</f>
        <v/>
      </c>
      <c r="P69" s="277"/>
      <c r="Q69" s="277"/>
      <c r="R69" s="277"/>
      <c r="S69" s="278"/>
      <c r="T69" s="89" t="str">
        <f>IFERROR(INDEX(dados!$C$2:$C$3,MATCH(O69,dados!$B$2:$B$3,0)),"")</f>
        <v/>
      </c>
      <c r="U69" s="248"/>
      <c r="V69" s="249"/>
      <c r="W69" s="249"/>
      <c r="X69" s="249"/>
      <c r="Y69" s="249"/>
      <c r="Z69" s="250"/>
      <c r="AA69" s="77" t="str">
        <f>IFERROR(INDEX(diftp,MATCH(U69,[0]!tp,0)),"")</f>
        <v/>
      </c>
      <c r="AB69" s="303"/>
    </row>
    <row r="70" spans="1:28" s="47" customFormat="1" ht="21" customHeight="1" x14ac:dyDescent="0.3">
      <c r="A70" s="47">
        <f t="shared" si="5"/>
        <v>0</v>
      </c>
      <c r="B70" s="47" t="str">
        <f>IF(M68="","",IF(OR(M68="Tapete",M68="pct"),"Tapete",""))&amp;N68</f>
        <v/>
      </c>
      <c r="C70" s="47" t="str">
        <f>IF(M68="","",IF(OR(M68="mini",M68="pct"),"Mini",""))&amp;N68</f>
        <v/>
      </c>
      <c r="D70" s="47" t="str">
        <f>(IF(OR(M68="tapete",M68="pct"),"t","")&amp;G68&amp;F70)</f>
        <v>133</v>
      </c>
      <c r="E70" s="47" t="str">
        <f>(IF(OR(M68="mini",M68="pct"),"m","")&amp;G68&amp;F70)</f>
        <v>133</v>
      </c>
      <c r="F70" s="47">
        <v>3</v>
      </c>
      <c r="G70" s="228"/>
      <c r="H70" s="231"/>
      <c r="I70" s="231"/>
      <c r="J70" s="225"/>
      <c r="K70" s="266"/>
      <c r="L70" s="267"/>
      <c r="M70" s="271"/>
      <c r="N70" s="271"/>
      <c r="O70" s="248"/>
      <c r="P70" s="249"/>
      <c r="Q70" s="249"/>
      <c r="R70" s="249"/>
      <c r="S70" s="250"/>
      <c r="T70" s="75" t="str">
        <f>IFERROR(INDEX(dados!$V$2:$V$35,MATCH(O70,dados!$U$2:$U$35,0)),"")</f>
        <v/>
      </c>
      <c r="U70" s="248"/>
      <c r="V70" s="249"/>
      <c r="W70" s="249"/>
      <c r="X70" s="249"/>
      <c r="Y70" s="249"/>
      <c r="Z70" s="250"/>
      <c r="AA70" s="77" t="str">
        <f>IFERROR(INDEX(diftp,MATCH(U70,[0]!tp,0)),"")</f>
        <v/>
      </c>
      <c r="AB70" s="303"/>
    </row>
    <row r="71" spans="1:28" s="47" customFormat="1" ht="21" customHeight="1" x14ac:dyDescent="0.3">
      <c r="A71" s="47">
        <f t="shared" si="5"/>
        <v>0</v>
      </c>
      <c r="B71" s="47" t="str">
        <f>IF(M68="","",IF(OR(M68="Tapete",M68="pct"),"Tapete",""))&amp;N68</f>
        <v/>
      </c>
      <c r="D71" s="47" t="str">
        <f>(IF(OR(M68="tapete",M68="pct"),"t","")&amp;G68&amp;F71)</f>
        <v>134</v>
      </c>
      <c r="E71" s="47" t="str">
        <f>(IF(OR(M68="mini",M68="pct"),"m","")&amp;G68&amp;F71)</f>
        <v>134</v>
      </c>
      <c r="F71" s="47">
        <v>4</v>
      </c>
      <c r="G71" s="228"/>
      <c r="H71" s="231"/>
      <c r="I71" s="231"/>
      <c r="J71" s="225"/>
      <c r="K71" s="266"/>
      <c r="L71" s="267"/>
      <c r="M71" s="271"/>
      <c r="N71" s="271"/>
      <c r="O71" s="248"/>
      <c r="P71" s="249"/>
      <c r="Q71" s="249"/>
      <c r="R71" s="249"/>
      <c r="S71" s="250"/>
      <c r="T71" s="75" t="str">
        <f>IFERROR(INDEX(dados!$V$2:$V$35,MATCH(O71,dados!$U$2:$U$35,0)),"")</f>
        <v/>
      </c>
      <c r="U71" s="248"/>
      <c r="V71" s="249"/>
      <c r="W71" s="249"/>
      <c r="X71" s="249"/>
      <c r="Y71" s="249"/>
      <c r="Z71" s="250"/>
      <c r="AA71" s="77" t="str">
        <f>IFERROR(INDEX(diftp,MATCH(U71,[0]!tp,0)),"")</f>
        <v/>
      </c>
      <c r="AB71" s="303"/>
    </row>
    <row r="72" spans="1:28" s="47" customFormat="1" ht="21" customHeight="1" thickBot="1" x14ac:dyDescent="0.35">
      <c r="A72" s="47">
        <f t="shared" si="5"/>
        <v>0</v>
      </c>
      <c r="B72" s="47" t="str">
        <f>IF(N68=2,"",IF(M68="","",IF(OR(M68="Tapete",M68="pct"),"Tapete",""))&amp;N68)</f>
        <v/>
      </c>
      <c r="D72" s="47" t="str">
        <f>(IF(OR(M68="tapete",M68="pct"),"t","")&amp;G68&amp;F72)</f>
        <v>135</v>
      </c>
      <c r="E72" s="47" t="str">
        <f>(IF(OR(M68="mini",M68="pct"),"m","")&amp;G68&amp;F72)</f>
        <v>135</v>
      </c>
      <c r="F72" s="47">
        <v>5</v>
      </c>
      <c r="G72" s="229"/>
      <c r="H72" s="232"/>
      <c r="I72" s="232"/>
      <c r="J72" s="226"/>
      <c r="K72" s="268"/>
      <c r="L72" s="269"/>
      <c r="M72" s="272"/>
      <c r="N72" s="272"/>
      <c r="O72" s="299"/>
      <c r="P72" s="300"/>
      <c r="Q72" s="300"/>
      <c r="R72" s="300"/>
      <c r="S72" s="300"/>
      <c r="T72" s="301"/>
      <c r="U72" s="251"/>
      <c r="V72" s="252"/>
      <c r="W72" s="252"/>
      <c r="X72" s="252"/>
      <c r="Y72" s="252"/>
      <c r="Z72" s="253"/>
      <c r="AA72" s="78" t="str">
        <f>IFERROR(INDEX(diftp,MATCH(U72,[0]!tp,0)),"")</f>
        <v/>
      </c>
      <c r="AB72" s="304"/>
    </row>
    <row r="73" spans="1:28" s="47" customFormat="1" ht="21" customHeight="1" x14ac:dyDescent="0.3">
      <c r="A73" s="47">
        <f t="shared" ref="A73" si="113">M73</f>
        <v>0</v>
      </c>
      <c r="B73" s="47" t="str">
        <f>IF(M73="","",IF(OR(M73="Tapete",M73="pct"),"Tapete",""))&amp;N73</f>
        <v/>
      </c>
      <c r="C73" s="47" t="str">
        <f t="shared" ref="C73" si="114">IF(M73="","",IF(OR(M73="mini",M73="pct"),"Mini",""))&amp;N73</f>
        <v/>
      </c>
      <c r="D73" s="47" t="str">
        <f t="shared" ref="D73" si="115">(IF(OR(M73="tapete",M73="pct"),"t","")&amp;G73&amp;F73)</f>
        <v>141</v>
      </c>
      <c r="E73" s="47" t="str">
        <f t="shared" ref="E73" si="116">(IF(OR(M73="mini",M73="pct"),"m","")&amp;G73&amp;F73)</f>
        <v>141</v>
      </c>
      <c r="F73" s="47">
        <v>1</v>
      </c>
      <c r="G73" s="233">
        <v>14</v>
      </c>
      <c r="H73" s="236"/>
      <c r="I73" s="236"/>
      <c r="J73" s="239"/>
      <c r="K73" s="242"/>
      <c r="L73" s="243"/>
      <c r="M73" s="279"/>
      <c r="N73" s="279"/>
      <c r="O73" s="296"/>
      <c r="P73" s="297"/>
      <c r="Q73" s="297"/>
      <c r="R73" s="297"/>
      <c r="S73" s="297"/>
      <c r="T73" s="298"/>
      <c r="U73" s="282"/>
      <c r="V73" s="283"/>
      <c r="W73" s="283"/>
      <c r="X73" s="283"/>
      <c r="Y73" s="283"/>
      <c r="Z73" s="284"/>
      <c r="AA73" s="79" t="str">
        <f>IFERROR(INDEX(diftp,MATCH(U73,[0]!tp,0)),"")</f>
        <v/>
      </c>
      <c r="AB73" s="305" t="str">
        <f t="shared" ref="AB73" si="117">IF(SUM(AA73:AA77)=0,"",SUM(AA73:AA77))</f>
        <v/>
      </c>
    </row>
    <row r="74" spans="1:28" s="47" customFormat="1" ht="21" customHeight="1" x14ac:dyDescent="0.3">
      <c r="A74" s="47">
        <f t="shared" ref="A74" si="118">A73</f>
        <v>0</v>
      </c>
      <c r="B74" s="47" t="str">
        <f>IF(M73="","",IF(OR(M73="Tapete",M73="pct"),"Tapete",""))&amp;N73</f>
        <v/>
      </c>
      <c r="C74" s="47" t="str">
        <f t="shared" ref="C74" si="119">IF(M73="","",IF(OR(M73="mini",M73="pct"),"Mini",""))&amp;N73</f>
        <v/>
      </c>
      <c r="D74" s="47" t="str">
        <f t="shared" ref="D74" si="120">(IF(OR(M73="tapete",M73="pct"),"t","")&amp;G73&amp;F74)</f>
        <v>142</v>
      </c>
      <c r="E74" s="47" t="str">
        <f t="shared" ref="E74" si="121">(IF(OR(M73="mini",M73="pct"),"m","")&amp;G73&amp;F74)</f>
        <v>142</v>
      </c>
      <c r="F74" s="47">
        <v>2</v>
      </c>
      <c r="G74" s="234"/>
      <c r="H74" s="237"/>
      <c r="I74" s="237"/>
      <c r="J74" s="240"/>
      <c r="K74" s="244"/>
      <c r="L74" s="245"/>
      <c r="M74" s="280"/>
      <c r="N74" s="280"/>
      <c r="O74" s="276" t="str">
        <f>IFERROR(INDEX(dados!$B$2:$B$3,MATCH('preenchimento cartas'!C73,dados!$A$2:$A$3,0)),"")</f>
        <v/>
      </c>
      <c r="P74" s="277"/>
      <c r="Q74" s="277"/>
      <c r="R74" s="277"/>
      <c r="S74" s="278"/>
      <c r="T74" s="89" t="str">
        <f>IFERROR(INDEX(dados!$C$2:$C$3,MATCH(O74,dados!$B$2:$B$3,0)),"")</f>
        <v/>
      </c>
      <c r="U74" s="285"/>
      <c r="V74" s="286"/>
      <c r="W74" s="286"/>
      <c r="X74" s="286"/>
      <c r="Y74" s="286"/>
      <c r="Z74" s="287"/>
      <c r="AA74" s="80" t="str">
        <f>IFERROR(INDEX(diftp,MATCH(U74,[0]!tp,0)),"")</f>
        <v/>
      </c>
      <c r="AB74" s="306"/>
    </row>
    <row r="75" spans="1:28" s="47" customFormat="1" ht="21" customHeight="1" x14ac:dyDescent="0.3">
      <c r="A75" s="47">
        <f t="shared" si="5"/>
        <v>0</v>
      </c>
      <c r="B75" s="47" t="str">
        <f>IF(M73="","",IF(OR(M73="Tapete",M73="pct"),"Tapete",""))&amp;N73</f>
        <v/>
      </c>
      <c r="C75" s="47" t="str">
        <f t="shared" ref="C75" si="122">IF(M73="","",IF(OR(M73="mini",M73="pct"),"Mini",""))&amp;N73</f>
        <v/>
      </c>
      <c r="D75" s="47" t="str">
        <f t="shared" ref="D75" si="123">(IF(OR(M73="tapete",M73="pct"),"t","")&amp;G73&amp;F75)</f>
        <v>143</v>
      </c>
      <c r="E75" s="47" t="str">
        <f t="shared" ref="E75" si="124">(IF(OR(M73="mini",M73="pct"),"m","")&amp;G73&amp;F75)</f>
        <v>143</v>
      </c>
      <c r="F75" s="47">
        <v>3</v>
      </c>
      <c r="G75" s="234"/>
      <c r="H75" s="237"/>
      <c r="I75" s="237"/>
      <c r="J75" s="240"/>
      <c r="K75" s="244"/>
      <c r="L75" s="245"/>
      <c r="M75" s="280"/>
      <c r="N75" s="280"/>
      <c r="O75" s="248"/>
      <c r="P75" s="249"/>
      <c r="Q75" s="249"/>
      <c r="R75" s="249"/>
      <c r="S75" s="250"/>
      <c r="T75" s="75" t="str">
        <f>IFERROR(INDEX(dados!$V$2:$V$35,MATCH(O75,dados!$U$2:$U$35,0)),"")</f>
        <v/>
      </c>
      <c r="U75" s="285"/>
      <c r="V75" s="286"/>
      <c r="W75" s="286"/>
      <c r="X75" s="286"/>
      <c r="Y75" s="286"/>
      <c r="Z75" s="287"/>
      <c r="AA75" s="80" t="str">
        <f>IFERROR(INDEX(diftp,MATCH(U75,[0]!tp,0)),"")</f>
        <v/>
      </c>
      <c r="AB75" s="306"/>
    </row>
    <row r="76" spans="1:28" s="47" customFormat="1" ht="21" customHeight="1" x14ac:dyDescent="0.3">
      <c r="A76" s="47">
        <f t="shared" si="5"/>
        <v>0</v>
      </c>
      <c r="B76" s="47" t="str">
        <f>IF(M73="","",IF(OR(M73="Tapete",M73="pct"),"Tapete",""))&amp;N73</f>
        <v/>
      </c>
      <c r="D76" s="47" t="str">
        <f t="shared" ref="D76" si="125">(IF(OR(M73="tapete",M73="pct"),"t","")&amp;G73&amp;F76)</f>
        <v>144</v>
      </c>
      <c r="E76" s="47" t="str">
        <f t="shared" ref="E76" si="126">(IF(OR(M73="mini",M73="pct"),"m","")&amp;G73&amp;F76)</f>
        <v>144</v>
      </c>
      <c r="F76" s="47">
        <v>4</v>
      </c>
      <c r="G76" s="234"/>
      <c r="H76" s="237"/>
      <c r="I76" s="237"/>
      <c r="J76" s="240"/>
      <c r="K76" s="244"/>
      <c r="L76" s="245"/>
      <c r="M76" s="280"/>
      <c r="N76" s="280"/>
      <c r="O76" s="248"/>
      <c r="P76" s="249"/>
      <c r="Q76" s="249"/>
      <c r="R76" s="249"/>
      <c r="S76" s="250"/>
      <c r="T76" s="75" t="str">
        <f>IFERROR(INDEX(dados!$V$2:$V$35,MATCH(O76,dados!$U$2:$U$35,0)),"")</f>
        <v/>
      </c>
      <c r="U76" s="285"/>
      <c r="V76" s="286"/>
      <c r="W76" s="286"/>
      <c r="X76" s="286"/>
      <c r="Y76" s="286"/>
      <c r="Z76" s="287"/>
      <c r="AA76" s="80" t="str">
        <f>IFERROR(INDEX(diftp,MATCH(U76,[0]!tp,0)),"")</f>
        <v/>
      </c>
      <c r="AB76" s="306"/>
    </row>
    <row r="77" spans="1:28" s="47" customFormat="1" ht="21" customHeight="1" thickBot="1" x14ac:dyDescent="0.35">
      <c r="A77" s="47">
        <f t="shared" si="5"/>
        <v>0</v>
      </c>
      <c r="B77" s="47" t="str">
        <f>IF(N73=2,"",IF(M73="","",IF(OR(M73="Tapete",M73="pct"),"Tapete",""))&amp;N73)</f>
        <v/>
      </c>
      <c r="D77" s="47" t="str">
        <f t="shared" ref="D77" si="127">(IF(OR(M73="tapete",M73="pct"),"t","")&amp;G73&amp;F77)</f>
        <v>145</v>
      </c>
      <c r="E77" s="47" t="str">
        <f t="shared" ref="E77" si="128">(IF(OR(M73="mini",M73="pct"),"m","")&amp;G73&amp;F77)</f>
        <v>145</v>
      </c>
      <c r="F77" s="47">
        <v>5</v>
      </c>
      <c r="G77" s="235"/>
      <c r="H77" s="238"/>
      <c r="I77" s="238"/>
      <c r="J77" s="241"/>
      <c r="K77" s="246"/>
      <c r="L77" s="247"/>
      <c r="M77" s="281"/>
      <c r="N77" s="281"/>
      <c r="O77" s="299"/>
      <c r="P77" s="300"/>
      <c r="Q77" s="300"/>
      <c r="R77" s="300"/>
      <c r="S77" s="300"/>
      <c r="T77" s="301"/>
      <c r="U77" s="288"/>
      <c r="V77" s="289"/>
      <c r="W77" s="289"/>
      <c r="X77" s="289"/>
      <c r="Y77" s="289"/>
      <c r="Z77" s="290"/>
      <c r="AA77" s="81"/>
      <c r="AB77" s="307"/>
    </row>
    <row r="78" spans="1:28" s="47" customFormat="1" ht="21" customHeight="1" x14ac:dyDescent="0.3">
      <c r="A78" s="47">
        <f t="shared" ref="A78" si="129">M78</f>
        <v>0</v>
      </c>
      <c r="B78" s="47" t="str">
        <f>IF(M78="","",IF(OR(M78="Tapete",M78="pct"),"Tapete",""))&amp;N78</f>
        <v/>
      </c>
      <c r="C78" s="47" t="str">
        <f>IF(M78="","",IF(OR(M78="mini",M78="pct"),"Mini",""))&amp;N78</f>
        <v/>
      </c>
      <c r="D78" s="47" t="str">
        <f>(IF(OR(M78="tapete",M78="pct"),"t","")&amp;G78&amp;F78)</f>
        <v>151</v>
      </c>
      <c r="E78" s="47" t="str">
        <f>(IF(OR(M78="mini",M78="pct"),"m","")&amp;G78&amp;F78)</f>
        <v>151</v>
      </c>
      <c r="F78" s="47">
        <v>1</v>
      </c>
      <c r="G78" s="227">
        <v>15</v>
      </c>
      <c r="H78" s="230"/>
      <c r="I78" s="230"/>
      <c r="J78" s="224"/>
      <c r="K78" s="264"/>
      <c r="L78" s="265"/>
      <c r="M78" s="270"/>
      <c r="N78" s="270"/>
      <c r="O78" s="296"/>
      <c r="P78" s="297"/>
      <c r="Q78" s="297"/>
      <c r="R78" s="297"/>
      <c r="S78" s="297"/>
      <c r="T78" s="298"/>
      <c r="U78" s="291"/>
      <c r="V78" s="292"/>
      <c r="W78" s="292"/>
      <c r="X78" s="292"/>
      <c r="Y78" s="292"/>
      <c r="Z78" s="293"/>
      <c r="AA78" s="76" t="str">
        <f>IFERROR(INDEX(diftp,MATCH(U78,[0]!tp,0)),"")</f>
        <v/>
      </c>
      <c r="AB78" s="302" t="str">
        <f t="shared" ref="AB78" si="130">IF(SUM(AA78:AA82)=0,"",SUM(AA78:AA82))</f>
        <v/>
      </c>
    </row>
    <row r="79" spans="1:28" s="47" customFormat="1" ht="21" customHeight="1" x14ac:dyDescent="0.3">
      <c r="A79" s="47">
        <f t="shared" ref="A79:A132" si="131">A78</f>
        <v>0</v>
      </c>
      <c r="B79" s="47" t="str">
        <f>IF(M78="","",IF(OR(M78="Tapete",M78="pct"),"Tapete",""))&amp;N78</f>
        <v/>
      </c>
      <c r="C79" s="47" t="str">
        <f>IF(M78="","",IF(OR(M78="mini",M78="pct"),"Mini",""))&amp;N78</f>
        <v/>
      </c>
      <c r="D79" s="47" t="str">
        <f>(IF(OR(M78="tapete",M78="pct"),"t","")&amp;G78&amp;F79)</f>
        <v>152</v>
      </c>
      <c r="E79" s="47" t="str">
        <f>(IF(OR(M78="mini",M78="pct"),"m","")&amp;G78&amp;F79)</f>
        <v>152</v>
      </c>
      <c r="F79" s="47">
        <v>2</v>
      </c>
      <c r="G79" s="228"/>
      <c r="H79" s="231"/>
      <c r="I79" s="231"/>
      <c r="J79" s="225"/>
      <c r="K79" s="266"/>
      <c r="L79" s="267"/>
      <c r="M79" s="271"/>
      <c r="N79" s="271"/>
      <c r="O79" s="276" t="str">
        <f>IFERROR(INDEX(dados!$B$2:$B$3,MATCH('preenchimento cartas'!C78,dados!$A$2:$A$3,0)),"")</f>
        <v/>
      </c>
      <c r="P79" s="277"/>
      <c r="Q79" s="277"/>
      <c r="R79" s="277"/>
      <c r="S79" s="278"/>
      <c r="T79" s="89" t="str">
        <f>IFERROR(INDEX(dados!$C$2:$C$3,MATCH(O79,dados!$B$2:$B$3,0)),"")</f>
        <v/>
      </c>
      <c r="U79" s="248"/>
      <c r="V79" s="249"/>
      <c r="W79" s="249"/>
      <c r="X79" s="249"/>
      <c r="Y79" s="249"/>
      <c r="Z79" s="250"/>
      <c r="AA79" s="77" t="str">
        <f>IFERROR(INDEX(diftp,MATCH(U79,[0]!tp,0)),"")</f>
        <v/>
      </c>
      <c r="AB79" s="303"/>
    </row>
    <row r="80" spans="1:28" s="47" customFormat="1" ht="21" customHeight="1" x14ac:dyDescent="0.3">
      <c r="A80" s="47">
        <f t="shared" si="131"/>
        <v>0</v>
      </c>
      <c r="B80" s="47" t="str">
        <f>IF(M78="","",IF(OR(M78="Tapete",M78="pct"),"Tapete",""))&amp;N78</f>
        <v/>
      </c>
      <c r="C80" s="47" t="str">
        <f>IF(M78="","",IF(OR(M78="mini",M78="pct"),"Mini",""))&amp;N78</f>
        <v/>
      </c>
      <c r="D80" s="47" t="str">
        <f>(IF(OR(M78="tapete",M78="pct"),"t","")&amp;G78&amp;F80)</f>
        <v>153</v>
      </c>
      <c r="E80" s="47" t="str">
        <f>(IF(OR(M78="mini",M78="pct"),"m","")&amp;G78&amp;F80)</f>
        <v>153</v>
      </c>
      <c r="F80" s="47">
        <v>3</v>
      </c>
      <c r="G80" s="228"/>
      <c r="H80" s="231"/>
      <c r="I80" s="231"/>
      <c r="J80" s="225"/>
      <c r="K80" s="266"/>
      <c r="L80" s="267"/>
      <c r="M80" s="271"/>
      <c r="N80" s="271"/>
      <c r="O80" s="248"/>
      <c r="P80" s="249"/>
      <c r="Q80" s="249"/>
      <c r="R80" s="249"/>
      <c r="S80" s="250"/>
      <c r="T80" s="75" t="str">
        <f>IFERROR(INDEX(dados!$V$2:$V$35,MATCH(O80,dados!$U$2:$U$35,0)),"")</f>
        <v/>
      </c>
      <c r="U80" s="248"/>
      <c r="V80" s="249"/>
      <c r="W80" s="249"/>
      <c r="X80" s="249"/>
      <c r="Y80" s="249"/>
      <c r="Z80" s="250"/>
      <c r="AA80" s="77" t="str">
        <f>IFERROR(INDEX(diftp,MATCH(U80,[0]!tp,0)),"")</f>
        <v/>
      </c>
      <c r="AB80" s="303"/>
    </row>
    <row r="81" spans="1:28" s="47" customFormat="1" ht="21" customHeight="1" x14ac:dyDescent="0.3">
      <c r="A81" s="47">
        <f t="shared" si="131"/>
        <v>0</v>
      </c>
      <c r="B81" s="47" t="str">
        <f>IF(M78="","",IF(OR(M78="Tapete",M78="pct"),"Tapete",""))&amp;N78</f>
        <v/>
      </c>
      <c r="D81" s="47" t="str">
        <f>(IF(OR(M78="tapete",M78="pct"),"t","")&amp;G78&amp;F81)</f>
        <v>154</v>
      </c>
      <c r="E81" s="47" t="str">
        <f>(IF(OR(M78="mini",M78="pct"),"m","")&amp;G78&amp;F81)</f>
        <v>154</v>
      </c>
      <c r="F81" s="47">
        <v>4</v>
      </c>
      <c r="G81" s="228"/>
      <c r="H81" s="231"/>
      <c r="I81" s="231"/>
      <c r="J81" s="225"/>
      <c r="K81" s="266"/>
      <c r="L81" s="267"/>
      <c r="M81" s="271"/>
      <c r="N81" s="271"/>
      <c r="O81" s="248"/>
      <c r="P81" s="249"/>
      <c r="Q81" s="249"/>
      <c r="R81" s="249"/>
      <c r="S81" s="250"/>
      <c r="T81" s="75" t="str">
        <f>IFERROR(INDEX(dados!$V$2:$V$35,MATCH(O81,dados!$U$2:$U$35,0)),"")</f>
        <v/>
      </c>
      <c r="U81" s="248"/>
      <c r="V81" s="249"/>
      <c r="W81" s="249"/>
      <c r="X81" s="249"/>
      <c r="Y81" s="249"/>
      <c r="Z81" s="250"/>
      <c r="AA81" s="77" t="str">
        <f>IFERROR(INDEX(diftp,MATCH(U81,[0]!tp,0)),"")</f>
        <v/>
      </c>
      <c r="AB81" s="303"/>
    </row>
    <row r="82" spans="1:28" s="47" customFormat="1" ht="21" customHeight="1" thickBot="1" x14ac:dyDescent="0.35">
      <c r="A82" s="47">
        <f t="shared" si="131"/>
        <v>0</v>
      </c>
      <c r="B82" s="47" t="str">
        <f>IF(N78=2,"",IF(M78="","",IF(OR(M78="Tapete",M78="pct"),"Tapete",""))&amp;N78)</f>
        <v/>
      </c>
      <c r="D82" s="47" t="str">
        <f>(IF(OR(M78="tapete",M78="pct"),"t","")&amp;G78&amp;F82)</f>
        <v>155</v>
      </c>
      <c r="E82" s="47" t="str">
        <f>(IF(OR(M78="mini",M78="pct"),"m","")&amp;G78&amp;F82)</f>
        <v>155</v>
      </c>
      <c r="F82" s="47">
        <v>5</v>
      </c>
      <c r="G82" s="229"/>
      <c r="H82" s="232"/>
      <c r="I82" s="232"/>
      <c r="J82" s="226"/>
      <c r="K82" s="268"/>
      <c r="L82" s="269"/>
      <c r="M82" s="272"/>
      <c r="N82" s="272"/>
      <c r="O82" s="299"/>
      <c r="P82" s="300"/>
      <c r="Q82" s="300"/>
      <c r="R82" s="300"/>
      <c r="S82" s="300"/>
      <c r="T82" s="301"/>
      <c r="U82" s="251"/>
      <c r="V82" s="252"/>
      <c r="W82" s="252"/>
      <c r="X82" s="252"/>
      <c r="Y82" s="252"/>
      <c r="Z82" s="253"/>
      <c r="AA82" s="78" t="str">
        <f>IFERROR(INDEX(diftp,MATCH(U82,[0]!tp,0)),"")</f>
        <v/>
      </c>
      <c r="AB82" s="304"/>
    </row>
    <row r="83" spans="1:28" s="47" customFormat="1" ht="21" customHeight="1" x14ac:dyDescent="0.3">
      <c r="A83" s="47">
        <f t="shared" ref="A83" si="132">M83</f>
        <v>0</v>
      </c>
      <c r="B83" s="47" t="str">
        <f>IF(M83="","",IF(OR(M83="Tapete",M83="pct"),"Tapete",""))&amp;N83</f>
        <v/>
      </c>
      <c r="C83" s="47" t="str">
        <f>IF(M83="","",IF(OR(M83="mini",M83="pct"),"Mini",""))&amp;N83</f>
        <v/>
      </c>
      <c r="D83" s="47" t="str">
        <f>(IF(OR(M83="tapete",M83="pct"),"t","")&amp;G83&amp;F83)</f>
        <v>161</v>
      </c>
      <c r="E83" s="47" t="str">
        <f>(IF(OR(M83="mini",M83="pct"),"m","")&amp;G83&amp;F83)</f>
        <v>161</v>
      </c>
      <c r="F83" s="47">
        <v>1</v>
      </c>
      <c r="G83" s="233">
        <v>16</v>
      </c>
      <c r="H83" s="236"/>
      <c r="I83" s="236"/>
      <c r="J83" s="239"/>
      <c r="K83" s="242"/>
      <c r="L83" s="243"/>
      <c r="M83" s="279"/>
      <c r="N83" s="279"/>
      <c r="O83" s="296"/>
      <c r="P83" s="297"/>
      <c r="Q83" s="297"/>
      <c r="R83" s="297"/>
      <c r="S83" s="297"/>
      <c r="T83" s="298"/>
      <c r="U83" s="282"/>
      <c r="V83" s="283"/>
      <c r="W83" s="283"/>
      <c r="X83" s="283"/>
      <c r="Y83" s="283"/>
      <c r="Z83" s="284"/>
      <c r="AA83" s="79" t="str">
        <f>IFERROR(INDEX(diftp,MATCH(U83,[0]!tp,0)),"")</f>
        <v/>
      </c>
      <c r="AB83" s="305" t="str">
        <f t="shared" ref="AB83" si="133">IF(SUM(AA83:AA87)=0,"",SUM(AA83:AA87))</f>
        <v/>
      </c>
    </row>
    <row r="84" spans="1:28" s="47" customFormat="1" ht="21" customHeight="1" x14ac:dyDescent="0.3">
      <c r="A84" s="47">
        <f t="shared" ref="A84" si="134">A83</f>
        <v>0</v>
      </c>
      <c r="B84" s="47" t="str">
        <f>IF(M83="","",IF(OR(M83="Tapete",M83="pct"),"Tapete",""))&amp;N83</f>
        <v/>
      </c>
      <c r="C84" s="47" t="str">
        <f>IF(M83="","",IF(OR(M83="mini",M83="pct"),"Mini",""))&amp;N83</f>
        <v/>
      </c>
      <c r="D84" s="47" t="str">
        <f>(IF(OR(M83="tapete",M83="pct"),"t","")&amp;G83&amp;F84)</f>
        <v>162</v>
      </c>
      <c r="E84" s="47" t="str">
        <f>(IF(OR(M83="mini",M83="pct"),"m","")&amp;G83&amp;F84)</f>
        <v>162</v>
      </c>
      <c r="F84" s="47">
        <v>2</v>
      </c>
      <c r="G84" s="234"/>
      <c r="H84" s="237"/>
      <c r="I84" s="237"/>
      <c r="J84" s="240"/>
      <c r="K84" s="244"/>
      <c r="L84" s="245"/>
      <c r="M84" s="280"/>
      <c r="N84" s="280"/>
      <c r="O84" s="276" t="str">
        <f>IFERROR(INDEX(dados!$B$2:$B$3,MATCH('preenchimento cartas'!C83,dados!$A$2:$A$3,0)),"")</f>
        <v/>
      </c>
      <c r="P84" s="277"/>
      <c r="Q84" s="277"/>
      <c r="R84" s="277"/>
      <c r="S84" s="278"/>
      <c r="T84" s="89" t="str">
        <f>IFERROR(INDEX(dados!$C$2:$C$3,MATCH(O84,dados!$B$2:$B$3,0)),"")</f>
        <v/>
      </c>
      <c r="U84" s="285"/>
      <c r="V84" s="286"/>
      <c r="W84" s="286"/>
      <c r="X84" s="286"/>
      <c r="Y84" s="286"/>
      <c r="Z84" s="287"/>
      <c r="AA84" s="80" t="str">
        <f>IFERROR(INDEX(diftp,MATCH(U84,[0]!tp,0)),"")</f>
        <v/>
      </c>
      <c r="AB84" s="306"/>
    </row>
    <row r="85" spans="1:28" s="47" customFormat="1" ht="21" customHeight="1" x14ac:dyDescent="0.3">
      <c r="A85" s="47">
        <f t="shared" si="131"/>
        <v>0</v>
      </c>
      <c r="B85" s="47" t="str">
        <f>IF(M83="","",IF(OR(M83="Tapete",M83="pct"),"Tapete",""))&amp;N83</f>
        <v/>
      </c>
      <c r="C85" s="47" t="str">
        <f>IF(M83="","",IF(OR(M83="mini",M83="pct"),"Mini",""))&amp;N83</f>
        <v/>
      </c>
      <c r="D85" s="47" t="str">
        <f>(IF(OR(M83="tapete",M83="pct"),"t","")&amp;G83&amp;F85)</f>
        <v>163</v>
      </c>
      <c r="E85" s="47" t="str">
        <f>(IF(OR(M83="mini",M83="pct"),"m","")&amp;G83&amp;F85)</f>
        <v>163</v>
      </c>
      <c r="F85" s="47">
        <v>3</v>
      </c>
      <c r="G85" s="234"/>
      <c r="H85" s="237"/>
      <c r="I85" s="237"/>
      <c r="J85" s="240"/>
      <c r="K85" s="244"/>
      <c r="L85" s="245"/>
      <c r="M85" s="280"/>
      <c r="N85" s="280"/>
      <c r="O85" s="248"/>
      <c r="P85" s="249"/>
      <c r="Q85" s="249"/>
      <c r="R85" s="249"/>
      <c r="S85" s="250"/>
      <c r="T85" s="75" t="str">
        <f>IFERROR(INDEX(dados!$V$2:$V$35,MATCH(O85,dados!$U$2:$U$35,0)),"")</f>
        <v/>
      </c>
      <c r="U85" s="285"/>
      <c r="V85" s="286"/>
      <c r="W85" s="286"/>
      <c r="X85" s="286"/>
      <c r="Y85" s="286"/>
      <c r="Z85" s="287"/>
      <c r="AA85" s="80" t="str">
        <f>IFERROR(INDEX(diftp,MATCH(U85,[0]!tp,0)),"")</f>
        <v/>
      </c>
      <c r="AB85" s="306"/>
    </row>
    <row r="86" spans="1:28" s="47" customFormat="1" ht="21" customHeight="1" x14ac:dyDescent="0.3">
      <c r="A86" s="47">
        <f t="shared" si="131"/>
        <v>0</v>
      </c>
      <c r="B86" s="47" t="str">
        <f>IF(M83="","",IF(OR(M83="Tapete",M83="pct"),"Tapete",""))&amp;N83</f>
        <v/>
      </c>
      <c r="D86" s="47" t="str">
        <f>(IF(OR(M83="tapete",M83="pct"),"t","")&amp;G83&amp;F86)</f>
        <v>164</v>
      </c>
      <c r="E86" s="47" t="str">
        <f>(IF(OR(M83="mini",M83="pct"),"m","")&amp;G83&amp;F86)</f>
        <v>164</v>
      </c>
      <c r="F86" s="47">
        <v>4</v>
      </c>
      <c r="G86" s="234"/>
      <c r="H86" s="237"/>
      <c r="I86" s="237"/>
      <c r="J86" s="240"/>
      <c r="K86" s="244"/>
      <c r="L86" s="245"/>
      <c r="M86" s="280"/>
      <c r="N86" s="280"/>
      <c r="O86" s="248"/>
      <c r="P86" s="249"/>
      <c r="Q86" s="249"/>
      <c r="R86" s="249"/>
      <c r="S86" s="250"/>
      <c r="T86" s="75" t="str">
        <f>IFERROR(INDEX(dados!$V$2:$V$35,MATCH(O86,dados!$U$2:$U$35,0)),"")</f>
        <v/>
      </c>
      <c r="U86" s="285"/>
      <c r="V86" s="286"/>
      <c r="W86" s="286"/>
      <c r="X86" s="286"/>
      <c r="Y86" s="286"/>
      <c r="Z86" s="287"/>
      <c r="AA86" s="80" t="str">
        <f>IFERROR(INDEX(diftp,MATCH(U86,[0]!tp,0)),"")</f>
        <v/>
      </c>
      <c r="AB86" s="306"/>
    </row>
    <row r="87" spans="1:28" s="47" customFormat="1" ht="21" customHeight="1" thickBot="1" x14ac:dyDescent="0.35">
      <c r="A87" s="47">
        <f t="shared" si="131"/>
        <v>0</v>
      </c>
      <c r="B87" s="47" t="str">
        <f>IF(N83=2,"",IF(M83="","",IF(OR(M83="Tapete",M83="pct"),"Tapete",""))&amp;N83)</f>
        <v/>
      </c>
      <c r="D87" s="47" t="str">
        <f>(IF(OR(M83="tapete",M83="pct"),"t","")&amp;G83&amp;F87)</f>
        <v>165</v>
      </c>
      <c r="E87" s="47" t="str">
        <f>(IF(OR(M83="mini",M83="pct"),"m","")&amp;G83&amp;F87)</f>
        <v>165</v>
      </c>
      <c r="F87" s="47">
        <v>5</v>
      </c>
      <c r="G87" s="235"/>
      <c r="H87" s="238"/>
      <c r="I87" s="238"/>
      <c r="J87" s="241"/>
      <c r="K87" s="246"/>
      <c r="L87" s="247"/>
      <c r="M87" s="281"/>
      <c r="N87" s="281"/>
      <c r="O87" s="299"/>
      <c r="P87" s="300"/>
      <c r="Q87" s="300"/>
      <c r="R87" s="300"/>
      <c r="S87" s="300"/>
      <c r="T87" s="301"/>
      <c r="U87" s="288"/>
      <c r="V87" s="289"/>
      <c r="W87" s="289"/>
      <c r="X87" s="289"/>
      <c r="Y87" s="289"/>
      <c r="Z87" s="290"/>
      <c r="AA87" s="81"/>
      <c r="AB87" s="307"/>
    </row>
    <row r="88" spans="1:28" s="47" customFormat="1" ht="21" customHeight="1" x14ac:dyDescent="0.3">
      <c r="A88" s="47">
        <f t="shared" ref="A88" si="135">M88</f>
        <v>0</v>
      </c>
      <c r="B88" s="47" t="str">
        <f>IF(M88="","",IF(OR(M88="Tapete",M88="pct"),"Tapete",""))&amp;N88</f>
        <v/>
      </c>
      <c r="C88" s="47" t="str">
        <f t="shared" ref="C88" si="136">IF(M88="","",IF(OR(M88="mini",M88="pct"),"Mini",""))&amp;N88</f>
        <v/>
      </c>
      <c r="D88" s="47" t="str">
        <f t="shared" ref="D88" si="137">(IF(OR(M88="tapete",M88="pct"),"t","")&amp;G88&amp;F88)</f>
        <v>171</v>
      </c>
      <c r="E88" s="47" t="str">
        <f t="shared" ref="E88" si="138">(IF(OR(M88="mini",M88="pct"),"m","")&amp;G88&amp;F88)</f>
        <v>171</v>
      </c>
      <c r="F88" s="47">
        <v>1</v>
      </c>
      <c r="G88" s="227">
        <v>17</v>
      </c>
      <c r="H88" s="230"/>
      <c r="I88" s="230"/>
      <c r="J88" s="224"/>
      <c r="K88" s="264"/>
      <c r="L88" s="265"/>
      <c r="M88" s="270"/>
      <c r="N88" s="270"/>
      <c r="O88" s="296"/>
      <c r="P88" s="297"/>
      <c r="Q88" s="297"/>
      <c r="R88" s="297"/>
      <c r="S88" s="297"/>
      <c r="T88" s="298"/>
      <c r="U88" s="291"/>
      <c r="V88" s="292"/>
      <c r="W88" s="292"/>
      <c r="X88" s="292"/>
      <c r="Y88" s="292"/>
      <c r="Z88" s="293"/>
      <c r="AA88" s="76" t="str">
        <f>IFERROR(INDEX(diftp,MATCH(U88,[0]!tp,0)),"")</f>
        <v/>
      </c>
      <c r="AB88" s="302" t="str">
        <f t="shared" ref="AB88" si="139">IF(SUM(AA88:AA92)=0,"",SUM(AA88:AA92))</f>
        <v/>
      </c>
    </row>
    <row r="89" spans="1:28" s="47" customFormat="1" ht="21" customHeight="1" x14ac:dyDescent="0.3">
      <c r="A89" s="47">
        <f t="shared" ref="A89" si="140">A88</f>
        <v>0</v>
      </c>
      <c r="B89" s="47" t="str">
        <f>IF(M88="","",IF(OR(M88="Tapete",M88="pct"),"Tapete",""))&amp;N88</f>
        <v/>
      </c>
      <c r="C89" s="47" t="str">
        <f t="shared" ref="C89" si="141">IF(M88="","",IF(OR(M88="mini",M88="pct"),"Mini",""))&amp;N88</f>
        <v/>
      </c>
      <c r="D89" s="47" t="str">
        <f t="shared" ref="D89" si="142">(IF(OR(M88="tapete",M88="pct"),"t","")&amp;G88&amp;F89)</f>
        <v>172</v>
      </c>
      <c r="E89" s="47" t="str">
        <f t="shared" ref="E89" si="143">(IF(OR(M88="mini",M88="pct"),"m","")&amp;G88&amp;F89)</f>
        <v>172</v>
      </c>
      <c r="F89" s="47">
        <v>2</v>
      </c>
      <c r="G89" s="228"/>
      <c r="H89" s="231"/>
      <c r="I89" s="231"/>
      <c r="J89" s="225"/>
      <c r="K89" s="266"/>
      <c r="L89" s="267"/>
      <c r="M89" s="271"/>
      <c r="N89" s="271"/>
      <c r="O89" s="276" t="str">
        <f>IFERROR(INDEX(dados!$B$2:$B$3,MATCH('preenchimento cartas'!C88,dados!$A$2:$A$3,0)),"")</f>
        <v/>
      </c>
      <c r="P89" s="277"/>
      <c r="Q89" s="277"/>
      <c r="R89" s="277"/>
      <c r="S89" s="278"/>
      <c r="T89" s="89" t="str">
        <f>IFERROR(INDEX(dados!$C$2:$C$3,MATCH(O89,dados!$B$2:$B$3,0)),"")</f>
        <v/>
      </c>
      <c r="U89" s="248"/>
      <c r="V89" s="249"/>
      <c r="W89" s="249"/>
      <c r="X89" s="249"/>
      <c r="Y89" s="249"/>
      <c r="Z89" s="250"/>
      <c r="AA89" s="77" t="str">
        <f>IFERROR(INDEX(diftp,MATCH(U89,[0]!tp,0)),"")</f>
        <v/>
      </c>
      <c r="AB89" s="303"/>
    </row>
    <row r="90" spans="1:28" s="47" customFormat="1" ht="21" customHeight="1" x14ac:dyDescent="0.3">
      <c r="A90" s="47">
        <f t="shared" si="131"/>
        <v>0</v>
      </c>
      <c r="B90" s="47" t="str">
        <f>IF(M88="","",IF(OR(M88="Tapete",M88="pct"),"Tapete",""))&amp;N88</f>
        <v/>
      </c>
      <c r="C90" s="47" t="str">
        <f t="shared" ref="C90" si="144">IF(M88="","",IF(OR(M88="mini",M88="pct"),"Mini",""))&amp;N88</f>
        <v/>
      </c>
      <c r="D90" s="47" t="str">
        <f t="shared" ref="D90" si="145">(IF(OR(M88="tapete",M88="pct"),"t","")&amp;G88&amp;F90)</f>
        <v>173</v>
      </c>
      <c r="E90" s="47" t="str">
        <f t="shared" ref="E90" si="146">(IF(OR(M88="mini",M88="pct"),"m","")&amp;G88&amp;F90)</f>
        <v>173</v>
      </c>
      <c r="F90" s="47">
        <v>3</v>
      </c>
      <c r="G90" s="228"/>
      <c r="H90" s="231"/>
      <c r="I90" s="231"/>
      <c r="J90" s="225"/>
      <c r="K90" s="266"/>
      <c r="L90" s="267"/>
      <c r="M90" s="271"/>
      <c r="N90" s="271"/>
      <c r="O90" s="248"/>
      <c r="P90" s="249"/>
      <c r="Q90" s="249"/>
      <c r="R90" s="249"/>
      <c r="S90" s="250"/>
      <c r="T90" s="75" t="str">
        <f>IFERROR(INDEX(dados!$V$2:$V$35,MATCH(O90,dados!$U$2:$U$35,0)),"")</f>
        <v/>
      </c>
      <c r="U90" s="248"/>
      <c r="V90" s="249"/>
      <c r="W90" s="249"/>
      <c r="X90" s="249"/>
      <c r="Y90" s="249"/>
      <c r="Z90" s="250"/>
      <c r="AA90" s="77" t="str">
        <f>IFERROR(INDEX(diftp,MATCH(U90,[0]!tp,0)),"")</f>
        <v/>
      </c>
      <c r="AB90" s="303"/>
    </row>
    <row r="91" spans="1:28" s="47" customFormat="1" ht="21" customHeight="1" x14ac:dyDescent="0.3">
      <c r="A91" s="47">
        <f t="shared" si="131"/>
        <v>0</v>
      </c>
      <c r="B91" s="47" t="str">
        <f>IF(M88="","",IF(OR(M88="Tapete",M88="pct"),"Tapete",""))&amp;N88</f>
        <v/>
      </c>
      <c r="D91" s="47" t="str">
        <f t="shared" ref="D91" si="147">(IF(OR(M88="tapete",M88="pct"),"t","")&amp;G88&amp;F91)</f>
        <v>174</v>
      </c>
      <c r="E91" s="47" t="str">
        <f t="shared" ref="E91" si="148">(IF(OR(M88="mini",M88="pct"),"m","")&amp;G88&amp;F91)</f>
        <v>174</v>
      </c>
      <c r="F91" s="47">
        <v>4</v>
      </c>
      <c r="G91" s="228"/>
      <c r="H91" s="231"/>
      <c r="I91" s="231"/>
      <c r="J91" s="225"/>
      <c r="K91" s="266"/>
      <c r="L91" s="267"/>
      <c r="M91" s="271"/>
      <c r="N91" s="271"/>
      <c r="O91" s="248"/>
      <c r="P91" s="249"/>
      <c r="Q91" s="249"/>
      <c r="R91" s="249"/>
      <c r="S91" s="250"/>
      <c r="T91" s="75" t="str">
        <f>IFERROR(INDEX(dados!$V$2:$V$35,MATCH(O91,dados!$U$2:$U$35,0)),"")</f>
        <v/>
      </c>
      <c r="U91" s="248"/>
      <c r="V91" s="249"/>
      <c r="W91" s="249"/>
      <c r="X91" s="249"/>
      <c r="Y91" s="249"/>
      <c r="Z91" s="250"/>
      <c r="AA91" s="77" t="str">
        <f>IFERROR(INDEX(diftp,MATCH(U91,[0]!tp,0)),"")</f>
        <v/>
      </c>
      <c r="AB91" s="303"/>
    </row>
    <row r="92" spans="1:28" s="47" customFormat="1" ht="21" customHeight="1" thickBot="1" x14ac:dyDescent="0.35">
      <c r="A92" s="47">
        <f t="shared" si="131"/>
        <v>0</v>
      </c>
      <c r="B92" s="47" t="str">
        <f>IF(N88=2,"",IF(M88="","",IF(OR(M88="Tapete",M88="pct"),"Tapete",""))&amp;N88)</f>
        <v/>
      </c>
      <c r="D92" s="47" t="str">
        <f t="shared" ref="D92" si="149">(IF(OR(M88="tapete",M88="pct"),"t","")&amp;G88&amp;F92)</f>
        <v>175</v>
      </c>
      <c r="E92" s="47" t="str">
        <f t="shared" ref="E92" si="150">(IF(OR(M88="mini",M88="pct"),"m","")&amp;G88&amp;F92)</f>
        <v>175</v>
      </c>
      <c r="F92" s="47">
        <v>5</v>
      </c>
      <c r="G92" s="229"/>
      <c r="H92" s="232"/>
      <c r="I92" s="232"/>
      <c r="J92" s="226"/>
      <c r="K92" s="268"/>
      <c r="L92" s="269"/>
      <c r="M92" s="272"/>
      <c r="N92" s="272"/>
      <c r="O92" s="299"/>
      <c r="P92" s="300"/>
      <c r="Q92" s="300"/>
      <c r="R92" s="300"/>
      <c r="S92" s="300"/>
      <c r="T92" s="301"/>
      <c r="U92" s="251"/>
      <c r="V92" s="252"/>
      <c r="W92" s="252"/>
      <c r="X92" s="252"/>
      <c r="Y92" s="252"/>
      <c r="Z92" s="253"/>
      <c r="AA92" s="78" t="str">
        <f>IFERROR(INDEX(diftp,MATCH(U92,[0]!tp,0)),"")</f>
        <v/>
      </c>
      <c r="AB92" s="304"/>
    </row>
    <row r="93" spans="1:28" s="47" customFormat="1" ht="21" customHeight="1" x14ac:dyDescent="0.3">
      <c r="A93" s="47">
        <f t="shared" ref="A93" si="151">M93</f>
        <v>0</v>
      </c>
      <c r="B93" s="47" t="str">
        <f>IF(M93="","",IF(OR(M93="Tapete",M93="pct"),"Tapete",""))&amp;N93</f>
        <v/>
      </c>
      <c r="C93" s="47" t="str">
        <f>IF(M93="","",IF(OR(M93="mini",M93="pct"),"Mini",""))&amp;N93</f>
        <v/>
      </c>
      <c r="D93" s="47" t="str">
        <f>(IF(OR(M93="tapete",M93="pct"),"t","")&amp;G93&amp;F93)</f>
        <v>181</v>
      </c>
      <c r="E93" s="47" t="str">
        <f>(IF(OR(M93="mini",M93="pct"),"m","")&amp;G93&amp;F93)</f>
        <v>181</v>
      </c>
      <c r="F93" s="47">
        <v>1</v>
      </c>
      <c r="G93" s="233">
        <v>18</v>
      </c>
      <c r="H93" s="236"/>
      <c r="I93" s="236"/>
      <c r="J93" s="239"/>
      <c r="K93" s="242"/>
      <c r="L93" s="243"/>
      <c r="M93" s="279"/>
      <c r="N93" s="279"/>
      <c r="O93" s="296"/>
      <c r="P93" s="297"/>
      <c r="Q93" s="297"/>
      <c r="R93" s="297"/>
      <c r="S93" s="297"/>
      <c r="T93" s="298"/>
      <c r="U93" s="282"/>
      <c r="V93" s="283"/>
      <c r="W93" s="283"/>
      <c r="X93" s="283"/>
      <c r="Y93" s="283"/>
      <c r="Z93" s="284"/>
      <c r="AA93" s="79" t="str">
        <f>IFERROR(INDEX(diftp,MATCH(U93,[0]!tp,0)),"")</f>
        <v/>
      </c>
      <c r="AB93" s="305" t="str">
        <f t="shared" ref="AB93" si="152">IF(SUM(AA93:AA97)=0,"",SUM(AA93:AA97))</f>
        <v/>
      </c>
    </row>
    <row r="94" spans="1:28" s="47" customFormat="1" ht="21" customHeight="1" x14ac:dyDescent="0.3">
      <c r="A94" s="47">
        <f t="shared" ref="A94" si="153">A93</f>
        <v>0</v>
      </c>
      <c r="B94" s="47" t="str">
        <f>IF(M93="","",IF(OR(M93="Tapete",M93="pct"),"Tapete",""))&amp;N93</f>
        <v/>
      </c>
      <c r="C94" s="47" t="str">
        <f>IF(M93="","",IF(OR(M93="mini",M93="pct"),"Mini",""))&amp;N93</f>
        <v/>
      </c>
      <c r="D94" s="47" t="str">
        <f>(IF(OR(M93="tapete",M93="pct"),"t","")&amp;G93&amp;F94)</f>
        <v>182</v>
      </c>
      <c r="E94" s="47" t="str">
        <f>(IF(OR(M93="mini",M93="pct"),"m","")&amp;G93&amp;F94)</f>
        <v>182</v>
      </c>
      <c r="F94" s="47">
        <v>2</v>
      </c>
      <c r="G94" s="234"/>
      <c r="H94" s="237"/>
      <c r="I94" s="237"/>
      <c r="J94" s="240"/>
      <c r="K94" s="244"/>
      <c r="L94" s="245"/>
      <c r="M94" s="280"/>
      <c r="N94" s="280"/>
      <c r="O94" s="276" t="str">
        <f>IFERROR(INDEX(dados!$B$2:$B$3,MATCH('preenchimento cartas'!C93,dados!$A$2:$A$3,0)),"")</f>
        <v/>
      </c>
      <c r="P94" s="277"/>
      <c r="Q94" s="277"/>
      <c r="R94" s="277"/>
      <c r="S94" s="278"/>
      <c r="T94" s="89" t="str">
        <f>IFERROR(INDEX(dados!$C$2:$C$3,MATCH(O94,dados!$B$2:$B$3,0)),"")</f>
        <v/>
      </c>
      <c r="U94" s="285"/>
      <c r="V94" s="286"/>
      <c r="W94" s="286"/>
      <c r="X94" s="286"/>
      <c r="Y94" s="286"/>
      <c r="Z94" s="287"/>
      <c r="AA94" s="80" t="str">
        <f>IFERROR(INDEX(diftp,MATCH(U94,[0]!tp,0)),"")</f>
        <v/>
      </c>
      <c r="AB94" s="306"/>
    </row>
    <row r="95" spans="1:28" s="47" customFormat="1" ht="21" customHeight="1" x14ac:dyDescent="0.3">
      <c r="A95" s="47">
        <f t="shared" si="131"/>
        <v>0</v>
      </c>
      <c r="B95" s="47" t="str">
        <f>IF(M93="","",IF(OR(M93="Tapete",M93="pct"),"Tapete",""))&amp;N93</f>
        <v/>
      </c>
      <c r="C95" s="47" t="str">
        <f>IF(M93="","",IF(OR(M93="mini",M93="pct"),"Mini",""))&amp;N93</f>
        <v/>
      </c>
      <c r="D95" s="47" t="str">
        <f>(IF(OR(M93="tapete",M93="pct"),"t","")&amp;G93&amp;F95)</f>
        <v>183</v>
      </c>
      <c r="E95" s="47" t="str">
        <f>(IF(OR(M93="mini",M93="pct"),"m","")&amp;G93&amp;F95)</f>
        <v>183</v>
      </c>
      <c r="F95" s="47">
        <v>3</v>
      </c>
      <c r="G95" s="234"/>
      <c r="H95" s="237"/>
      <c r="I95" s="237"/>
      <c r="J95" s="240"/>
      <c r="K95" s="244"/>
      <c r="L95" s="245"/>
      <c r="M95" s="280"/>
      <c r="N95" s="280"/>
      <c r="O95" s="248"/>
      <c r="P95" s="249"/>
      <c r="Q95" s="249"/>
      <c r="R95" s="249"/>
      <c r="S95" s="250"/>
      <c r="T95" s="75" t="str">
        <f>IFERROR(INDEX(dados!$V$2:$V$35,MATCH(O95,dados!$U$2:$U$35,0)),"")</f>
        <v/>
      </c>
      <c r="U95" s="285"/>
      <c r="V95" s="286"/>
      <c r="W95" s="286"/>
      <c r="X95" s="286"/>
      <c r="Y95" s="286"/>
      <c r="Z95" s="287"/>
      <c r="AA95" s="80" t="str">
        <f>IFERROR(INDEX(diftp,MATCH(U95,[0]!tp,0)),"")</f>
        <v/>
      </c>
      <c r="AB95" s="306"/>
    </row>
    <row r="96" spans="1:28" s="47" customFormat="1" ht="21" customHeight="1" x14ac:dyDescent="0.3">
      <c r="A96" s="47">
        <f t="shared" si="131"/>
        <v>0</v>
      </c>
      <c r="B96" s="47" t="str">
        <f>IF(M93="","",IF(OR(M93="Tapete",M93="pct"),"Tapete",""))&amp;N93</f>
        <v/>
      </c>
      <c r="D96" s="47" t="str">
        <f>(IF(OR(M93="tapete",M93="pct"),"t","")&amp;G93&amp;F96)</f>
        <v>184</v>
      </c>
      <c r="E96" s="47" t="str">
        <f>(IF(OR(M93="mini",M93="pct"),"m","")&amp;G93&amp;F96)</f>
        <v>184</v>
      </c>
      <c r="F96" s="47">
        <v>4</v>
      </c>
      <c r="G96" s="234"/>
      <c r="H96" s="237"/>
      <c r="I96" s="237"/>
      <c r="J96" s="240"/>
      <c r="K96" s="244"/>
      <c r="L96" s="245"/>
      <c r="M96" s="280"/>
      <c r="N96" s="280"/>
      <c r="O96" s="248"/>
      <c r="P96" s="249"/>
      <c r="Q96" s="249"/>
      <c r="R96" s="249"/>
      <c r="S96" s="250"/>
      <c r="T96" s="75" t="str">
        <f>IFERROR(INDEX(dados!$V$2:$V$35,MATCH(O96,dados!$U$2:$U$35,0)),"")</f>
        <v/>
      </c>
      <c r="U96" s="285"/>
      <c r="V96" s="286"/>
      <c r="W96" s="286"/>
      <c r="X96" s="286"/>
      <c r="Y96" s="286"/>
      <c r="Z96" s="287"/>
      <c r="AA96" s="80" t="str">
        <f>IFERROR(INDEX(diftp,MATCH(U96,[0]!tp,0)),"")</f>
        <v/>
      </c>
      <c r="AB96" s="306"/>
    </row>
    <row r="97" spans="1:28" s="47" customFormat="1" ht="21" customHeight="1" thickBot="1" x14ac:dyDescent="0.35">
      <c r="A97" s="47">
        <f t="shared" si="131"/>
        <v>0</v>
      </c>
      <c r="B97" s="47" t="str">
        <f>IF(N93=2,"",IF(M93="","",IF(OR(M93="Tapete",M93="pct"),"Tapete",""))&amp;N93)</f>
        <v/>
      </c>
      <c r="D97" s="47" t="str">
        <f>(IF(OR(M93="tapete",M93="pct"),"t","")&amp;G93&amp;F97)</f>
        <v>185</v>
      </c>
      <c r="E97" s="47" t="str">
        <f>(IF(OR(M93="mini",M93="pct"),"m","")&amp;G93&amp;F97)</f>
        <v>185</v>
      </c>
      <c r="F97" s="47">
        <v>5</v>
      </c>
      <c r="G97" s="235"/>
      <c r="H97" s="238"/>
      <c r="I97" s="238"/>
      <c r="J97" s="241"/>
      <c r="K97" s="246"/>
      <c r="L97" s="247"/>
      <c r="M97" s="281"/>
      <c r="N97" s="281"/>
      <c r="O97" s="299"/>
      <c r="P97" s="300"/>
      <c r="Q97" s="300"/>
      <c r="R97" s="300"/>
      <c r="S97" s="300"/>
      <c r="T97" s="301"/>
      <c r="U97" s="288"/>
      <c r="V97" s="289"/>
      <c r="W97" s="289"/>
      <c r="X97" s="289"/>
      <c r="Y97" s="289"/>
      <c r="Z97" s="290"/>
      <c r="AA97" s="81"/>
      <c r="AB97" s="307"/>
    </row>
    <row r="98" spans="1:28" s="47" customFormat="1" ht="21" customHeight="1" x14ac:dyDescent="0.3">
      <c r="A98" s="47">
        <f t="shared" ref="A98" si="154">M98</f>
        <v>0</v>
      </c>
      <c r="B98" s="47" t="str">
        <f>IF(M98="","",IF(OR(M98="Tapete",M98="pct"),"Tapete",""))&amp;N98</f>
        <v/>
      </c>
      <c r="C98" s="47" t="str">
        <f t="shared" ref="C98" si="155">IF(M98="","",IF(OR(M98="mini",M98="pct"),"Mini",""))&amp;N98</f>
        <v/>
      </c>
      <c r="D98" s="47" t="str">
        <f t="shared" ref="D98" si="156">(IF(OR(M98="tapete",M98="pct"),"t","")&amp;G98&amp;F98)</f>
        <v>191</v>
      </c>
      <c r="E98" s="47" t="str">
        <f t="shared" ref="E98" si="157">(IF(OR(M98="mini",M98="pct"),"m","")&amp;G98&amp;F98)</f>
        <v>191</v>
      </c>
      <c r="F98" s="47">
        <v>1</v>
      </c>
      <c r="G98" s="227">
        <v>19</v>
      </c>
      <c r="H98" s="230"/>
      <c r="I98" s="230"/>
      <c r="J98" s="224"/>
      <c r="K98" s="264"/>
      <c r="L98" s="265"/>
      <c r="M98" s="270"/>
      <c r="N98" s="270"/>
      <c r="O98" s="296"/>
      <c r="P98" s="297"/>
      <c r="Q98" s="297"/>
      <c r="R98" s="297"/>
      <c r="S98" s="297"/>
      <c r="T98" s="298"/>
      <c r="U98" s="291"/>
      <c r="V98" s="292"/>
      <c r="W98" s="292"/>
      <c r="X98" s="292"/>
      <c r="Y98" s="292"/>
      <c r="Z98" s="293"/>
      <c r="AA98" s="76" t="str">
        <f>IFERROR(INDEX(diftp,MATCH(U98,[0]!tp,0)),"")</f>
        <v/>
      </c>
      <c r="AB98" s="302" t="str">
        <f t="shared" ref="AB98" si="158">IF(SUM(AA98:AA102)=0,"",SUM(AA98:AA102))</f>
        <v/>
      </c>
    </row>
    <row r="99" spans="1:28" s="47" customFormat="1" ht="21" customHeight="1" x14ac:dyDescent="0.3">
      <c r="A99" s="47">
        <f t="shared" ref="A99" si="159">A98</f>
        <v>0</v>
      </c>
      <c r="B99" s="47" t="str">
        <f>IF(M98="","",IF(OR(M98="Tapete",M98="pct"),"Tapete",""))&amp;N98</f>
        <v/>
      </c>
      <c r="C99" s="47" t="str">
        <f t="shared" ref="C99" si="160">IF(M98="","",IF(OR(M98="mini",M98="pct"),"Mini",""))&amp;N98</f>
        <v/>
      </c>
      <c r="D99" s="47" t="str">
        <f t="shared" ref="D99" si="161">(IF(OR(M98="tapete",M98="pct"),"t","")&amp;G98&amp;F99)</f>
        <v>192</v>
      </c>
      <c r="E99" s="47" t="str">
        <f t="shared" ref="E99" si="162">(IF(OR(M98="mini",M98="pct"),"m","")&amp;G98&amp;F99)</f>
        <v>192</v>
      </c>
      <c r="F99" s="47">
        <v>2</v>
      </c>
      <c r="G99" s="228"/>
      <c r="H99" s="231"/>
      <c r="I99" s="231"/>
      <c r="J99" s="225"/>
      <c r="K99" s="266"/>
      <c r="L99" s="267"/>
      <c r="M99" s="271"/>
      <c r="N99" s="271"/>
      <c r="O99" s="276" t="str">
        <f>IFERROR(INDEX(dados!$B$2:$B$3,MATCH('preenchimento cartas'!C98,dados!$A$2:$A$3,0)),"")</f>
        <v/>
      </c>
      <c r="P99" s="277"/>
      <c r="Q99" s="277"/>
      <c r="R99" s="277"/>
      <c r="S99" s="278"/>
      <c r="T99" s="89" t="str">
        <f>IFERROR(INDEX(dados!$C$2:$C$3,MATCH(O99,dados!$B$2:$B$3,0)),"")</f>
        <v/>
      </c>
      <c r="U99" s="248"/>
      <c r="V99" s="249"/>
      <c r="W99" s="249"/>
      <c r="X99" s="249"/>
      <c r="Y99" s="249"/>
      <c r="Z99" s="250"/>
      <c r="AA99" s="77" t="str">
        <f>IFERROR(INDEX(diftp,MATCH(U99,[0]!tp,0)),"")</f>
        <v/>
      </c>
      <c r="AB99" s="303"/>
    </row>
    <row r="100" spans="1:28" s="47" customFormat="1" ht="21" customHeight="1" x14ac:dyDescent="0.3">
      <c r="A100" s="47">
        <f t="shared" si="131"/>
        <v>0</v>
      </c>
      <c r="B100" s="47" t="str">
        <f>IF(M98="","",IF(OR(M98="Tapete",M98="pct"),"Tapete",""))&amp;N98</f>
        <v/>
      </c>
      <c r="C100" s="47" t="str">
        <f t="shared" ref="C100" si="163">IF(M98="","",IF(OR(M98="mini",M98="pct"),"Mini",""))&amp;N98</f>
        <v/>
      </c>
      <c r="D100" s="47" t="str">
        <f t="shared" ref="D100" si="164">(IF(OR(M98="tapete",M98="pct"),"t","")&amp;G98&amp;F100)</f>
        <v>193</v>
      </c>
      <c r="E100" s="47" t="str">
        <f t="shared" ref="E100" si="165">(IF(OR(M98="mini",M98="pct"),"m","")&amp;G98&amp;F100)</f>
        <v>193</v>
      </c>
      <c r="F100" s="47">
        <v>3</v>
      </c>
      <c r="G100" s="228"/>
      <c r="H100" s="231"/>
      <c r="I100" s="231"/>
      <c r="J100" s="225"/>
      <c r="K100" s="266"/>
      <c r="L100" s="267"/>
      <c r="M100" s="271"/>
      <c r="N100" s="271"/>
      <c r="O100" s="248"/>
      <c r="P100" s="249"/>
      <c r="Q100" s="249"/>
      <c r="R100" s="249"/>
      <c r="S100" s="250"/>
      <c r="T100" s="75" t="str">
        <f>IFERROR(INDEX(dados!$V$2:$V$35,MATCH(O100,dados!$U$2:$U$35,0)),"")</f>
        <v/>
      </c>
      <c r="U100" s="248"/>
      <c r="V100" s="249"/>
      <c r="W100" s="249"/>
      <c r="X100" s="249"/>
      <c r="Y100" s="249"/>
      <c r="Z100" s="250"/>
      <c r="AA100" s="77" t="str">
        <f>IFERROR(INDEX(diftp,MATCH(U100,[0]!tp,0)),"")</f>
        <v/>
      </c>
      <c r="AB100" s="303"/>
    </row>
    <row r="101" spans="1:28" s="47" customFormat="1" ht="21" customHeight="1" x14ac:dyDescent="0.3">
      <c r="A101" s="47">
        <f t="shared" si="131"/>
        <v>0</v>
      </c>
      <c r="B101" s="47" t="str">
        <f>IF(M98="","",IF(OR(M98="Tapete",M98="pct"),"Tapete",""))&amp;N98</f>
        <v/>
      </c>
      <c r="D101" s="47" t="str">
        <f t="shared" ref="D101" si="166">(IF(OR(M98="tapete",M98="pct"),"t","")&amp;G98&amp;F101)</f>
        <v>194</v>
      </c>
      <c r="E101" s="47" t="str">
        <f t="shared" ref="E101" si="167">(IF(OR(M98="mini",M98="pct"),"m","")&amp;G98&amp;F101)</f>
        <v>194</v>
      </c>
      <c r="F101" s="47">
        <v>4</v>
      </c>
      <c r="G101" s="228"/>
      <c r="H101" s="231"/>
      <c r="I101" s="231"/>
      <c r="J101" s="225"/>
      <c r="K101" s="266"/>
      <c r="L101" s="267"/>
      <c r="M101" s="271"/>
      <c r="N101" s="271"/>
      <c r="O101" s="248"/>
      <c r="P101" s="249"/>
      <c r="Q101" s="249"/>
      <c r="R101" s="249"/>
      <c r="S101" s="250"/>
      <c r="T101" s="75" t="str">
        <f>IFERROR(INDEX(dados!$V$2:$V$35,MATCH(O101,dados!$U$2:$U$35,0)),"")</f>
        <v/>
      </c>
      <c r="U101" s="248"/>
      <c r="V101" s="249"/>
      <c r="W101" s="249"/>
      <c r="X101" s="249"/>
      <c r="Y101" s="249"/>
      <c r="Z101" s="250"/>
      <c r="AA101" s="77" t="str">
        <f>IFERROR(INDEX(diftp,MATCH(U101,[0]!tp,0)),"")</f>
        <v/>
      </c>
      <c r="AB101" s="303"/>
    </row>
    <row r="102" spans="1:28" s="47" customFormat="1" ht="21" customHeight="1" thickBot="1" x14ac:dyDescent="0.35">
      <c r="A102" s="47">
        <f t="shared" si="131"/>
        <v>0</v>
      </c>
      <c r="B102" s="47" t="str">
        <f>IF(N98=2,"",IF(M98="","",IF(OR(M98="Tapete",M98="pct"),"Tapete",""))&amp;N98)</f>
        <v/>
      </c>
      <c r="D102" s="47" t="str">
        <f t="shared" ref="D102" si="168">(IF(OR(M98="tapete",M98="pct"),"t","")&amp;G98&amp;F102)</f>
        <v>195</v>
      </c>
      <c r="E102" s="47" t="str">
        <f t="shared" ref="E102" si="169">(IF(OR(M98="mini",M98="pct"),"m","")&amp;G98&amp;F102)</f>
        <v>195</v>
      </c>
      <c r="F102" s="47">
        <v>5</v>
      </c>
      <c r="G102" s="229"/>
      <c r="H102" s="232"/>
      <c r="I102" s="232"/>
      <c r="J102" s="226"/>
      <c r="K102" s="268"/>
      <c r="L102" s="269"/>
      <c r="M102" s="272"/>
      <c r="N102" s="272"/>
      <c r="O102" s="299"/>
      <c r="P102" s="300"/>
      <c r="Q102" s="300"/>
      <c r="R102" s="300"/>
      <c r="S102" s="300"/>
      <c r="T102" s="301"/>
      <c r="U102" s="251"/>
      <c r="V102" s="252"/>
      <c r="W102" s="252"/>
      <c r="X102" s="252"/>
      <c r="Y102" s="252"/>
      <c r="Z102" s="253"/>
      <c r="AA102" s="78" t="str">
        <f>IFERROR(INDEX(diftp,MATCH(U102,[0]!tp,0)),"")</f>
        <v/>
      </c>
      <c r="AB102" s="304"/>
    </row>
    <row r="103" spans="1:28" s="47" customFormat="1" ht="21" customHeight="1" x14ac:dyDescent="0.3">
      <c r="A103" s="47">
        <f t="shared" ref="A103" si="170">M103</f>
        <v>0</v>
      </c>
      <c r="B103" s="47" t="str">
        <f>IF(M103="","",IF(OR(M103="Tapete",M103="pct"),"Tapete",""))&amp;N103</f>
        <v/>
      </c>
      <c r="C103" s="47" t="str">
        <f>IF(M103="","",IF(OR(M103="mini",M103="pct"),"Mini",""))&amp;N103</f>
        <v/>
      </c>
      <c r="D103" s="47" t="str">
        <f>(IF(OR(M103="tapete",M103="pct"),"t","")&amp;G103&amp;F103)</f>
        <v>201</v>
      </c>
      <c r="E103" s="47" t="str">
        <f>(IF(OR(M103="mini",M103="pct"),"m","")&amp;G103&amp;F103)</f>
        <v>201</v>
      </c>
      <c r="F103" s="47">
        <v>1</v>
      </c>
      <c r="G103" s="233">
        <v>20</v>
      </c>
      <c r="H103" s="236"/>
      <c r="I103" s="236"/>
      <c r="J103" s="239"/>
      <c r="K103" s="242"/>
      <c r="L103" s="243"/>
      <c r="M103" s="279"/>
      <c r="N103" s="279"/>
      <c r="O103" s="296"/>
      <c r="P103" s="297"/>
      <c r="Q103" s="297"/>
      <c r="R103" s="297"/>
      <c r="S103" s="297"/>
      <c r="T103" s="298"/>
      <c r="U103" s="282"/>
      <c r="V103" s="283"/>
      <c r="W103" s="283"/>
      <c r="X103" s="283"/>
      <c r="Y103" s="283"/>
      <c r="Z103" s="284"/>
      <c r="AA103" s="79" t="str">
        <f>IFERROR(INDEX(diftp,MATCH(U103,[0]!tp,0)),"")</f>
        <v/>
      </c>
      <c r="AB103" s="305" t="str">
        <f t="shared" ref="AB103" si="171">IF(SUM(AA103:AA107)=0,"",SUM(AA103:AA107))</f>
        <v/>
      </c>
    </row>
    <row r="104" spans="1:28" s="47" customFormat="1" ht="21" customHeight="1" x14ac:dyDescent="0.3">
      <c r="A104" s="47">
        <f t="shared" ref="A104" si="172">A103</f>
        <v>0</v>
      </c>
      <c r="B104" s="47" t="str">
        <f>IF(M103="","",IF(OR(M103="Tapete",M103="pct"),"Tapete",""))&amp;N103</f>
        <v/>
      </c>
      <c r="C104" s="47" t="str">
        <f>IF(M103="","",IF(OR(M103="mini",M103="pct"),"Mini",""))&amp;N103</f>
        <v/>
      </c>
      <c r="D104" s="47" t="str">
        <f>(IF(OR(M103="tapete",M103="pct"),"t","")&amp;G103&amp;F104)</f>
        <v>202</v>
      </c>
      <c r="E104" s="47" t="str">
        <f>(IF(OR(M103="mini",M103="pct"),"m","")&amp;G103&amp;F104)</f>
        <v>202</v>
      </c>
      <c r="F104" s="47">
        <v>2</v>
      </c>
      <c r="G104" s="234"/>
      <c r="H104" s="237"/>
      <c r="I104" s="237"/>
      <c r="J104" s="240"/>
      <c r="K104" s="244"/>
      <c r="L104" s="245"/>
      <c r="M104" s="280"/>
      <c r="N104" s="280"/>
      <c r="O104" s="276" t="str">
        <f>IFERROR(INDEX(dados!$B$2:$B$3,MATCH('preenchimento cartas'!C103,dados!$A$2:$A$3,0)),"")</f>
        <v/>
      </c>
      <c r="P104" s="277"/>
      <c r="Q104" s="277"/>
      <c r="R104" s="277"/>
      <c r="S104" s="278"/>
      <c r="T104" s="89" t="str">
        <f>IFERROR(INDEX(dados!$C$2:$C$3,MATCH(O104,dados!$B$2:$B$3,0)),"")</f>
        <v/>
      </c>
      <c r="U104" s="285"/>
      <c r="V104" s="286"/>
      <c r="W104" s="286"/>
      <c r="X104" s="286"/>
      <c r="Y104" s="286"/>
      <c r="Z104" s="287"/>
      <c r="AA104" s="80" t="str">
        <f>IFERROR(INDEX(diftp,MATCH(U104,[0]!tp,0)),"")</f>
        <v/>
      </c>
      <c r="AB104" s="306"/>
    </row>
    <row r="105" spans="1:28" s="47" customFormat="1" ht="21" customHeight="1" x14ac:dyDescent="0.3">
      <c r="A105" s="47">
        <f t="shared" si="131"/>
        <v>0</v>
      </c>
      <c r="B105" s="47" t="str">
        <f>IF(M103="","",IF(OR(M103="Tapete",M103="pct"),"Tapete",""))&amp;N103</f>
        <v/>
      </c>
      <c r="C105" s="47" t="str">
        <f>IF(M103="","",IF(OR(M103="mini",M103="pct"),"Mini",""))&amp;N103</f>
        <v/>
      </c>
      <c r="D105" s="47" t="str">
        <f>(IF(OR(M103="tapete",M103="pct"),"t","")&amp;G103&amp;F105)</f>
        <v>203</v>
      </c>
      <c r="E105" s="47" t="str">
        <f>(IF(OR(M103="mini",M103="pct"),"m","")&amp;G103&amp;F105)</f>
        <v>203</v>
      </c>
      <c r="F105" s="47">
        <v>3</v>
      </c>
      <c r="G105" s="234"/>
      <c r="H105" s="237"/>
      <c r="I105" s="237"/>
      <c r="J105" s="240"/>
      <c r="K105" s="244"/>
      <c r="L105" s="245"/>
      <c r="M105" s="280"/>
      <c r="N105" s="280"/>
      <c r="O105" s="248"/>
      <c r="P105" s="249"/>
      <c r="Q105" s="249"/>
      <c r="R105" s="249"/>
      <c r="S105" s="250"/>
      <c r="T105" s="75" t="str">
        <f>IFERROR(INDEX(dados!$V$2:$V$35,MATCH(O105,dados!$U$2:$U$35,0)),"")</f>
        <v/>
      </c>
      <c r="U105" s="285"/>
      <c r="V105" s="286"/>
      <c r="W105" s="286"/>
      <c r="X105" s="286"/>
      <c r="Y105" s="286"/>
      <c r="Z105" s="287"/>
      <c r="AA105" s="80" t="str">
        <f>IFERROR(INDEX(diftp,MATCH(U105,[0]!tp,0)),"")</f>
        <v/>
      </c>
      <c r="AB105" s="306"/>
    </row>
    <row r="106" spans="1:28" s="47" customFormat="1" ht="21" customHeight="1" x14ac:dyDescent="0.3">
      <c r="A106" s="47">
        <f t="shared" si="131"/>
        <v>0</v>
      </c>
      <c r="B106" s="47" t="str">
        <f>IF(M103="","",IF(OR(M103="Tapete",M103="pct"),"Tapete",""))&amp;N103</f>
        <v/>
      </c>
      <c r="D106" s="47" t="str">
        <f>(IF(OR(M103="tapete",M103="pct"),"t","")&amp;G103&amp;F106)</f>
        <v>204</v>
      </c>
      <c r="E106" s="47" t="str">
        <f>(IF(OR(M103="mini",M103="pct"),"m","")&amp;G103&amp;F106)</f>
        <v>204</v>
      </c>
      <c r="F106" s="47">
        <v>4</v>
      </c>
      <c r="G106" s="234"/>
      <c r="H106" s="237"/>
      <c r="I106" s="237"/>
      <c r="J106" s="240"/>
      <c r="K106" s="244"/>
      <c r="L106" s="245"/>
      <c r="M106" s="280"/>
      <c r="N106" s="280"/>
      <c r="O106" s="248"/>
      <c r="P106" s="249"/>
      <c r="Q106" s="249"/>
      <c r="R106" s="249"/>
      <c r="S106" s="250"/>
      <c r="T106" s="75" t="str">
        <f>IFERROR(INDEX(dados!$V$2:$V$35,MATCH(O106,dados!$U$2:$U$35,0)),"")</f>
        <v/>
      </c>
      <c r="U106" s="285"/>
      <c r="V106" s="286"/>
      <c r="W106" s="286"/>
      <c r="X106" s="286"/>
      <c r="Y106" s="286"/>
      <c r="Z106" s="287"/>
      <c r="AA106" s="80" t="str">
        <f>IFERROR(INDEX(diftp,MATCH(U106,[0]!tp,0)),"")</f>
        <v/>
      </c>
      <c r="AB106" s="306"/>
    </row>
    <row r="107" spans="1:28" s="47" customFormat="1" ht="21" customHeight="1" thickBot="1" x14ac:dyDescent="0.35">
      <c r="A107" s="47">
        <f t="shared" si="131"/>
        <v>0</v>
      </c>
      <c r="B107" s="47" t="str">
        <f>IF(N103=2,"",IF(M103="","",IF(OR(M103="Tapete",M103="pct"),"Tapete",""))&amp;N103)</f>
        <v/>
      </c>
      <c r="D107" s="47" t="str">
        <f>(IF(OR(M103="tapete",M103="pct"),"t","")&amp;G103&amp;F107)</f>
        <v>205</v>
      </c>
      <c r="E107" s="47" t="str">
        <f>(IF(OR(M103="mini",M103="pct"),"m","")&amp;G103&amp;F107)</f>
        <v>205</v>
      </c>
      <c r="F107" s="47">
        <v>5</v>
      </c>
      <c r="G107" s="235"/>
      <c r="H107" s="238"/>
      <c r="I107" s="238"/>
      <c r="J107" s="241"/>
      <c r="K107" s="246"/>
      <c r="L107" s="247"/>
      <c r="M107" s="281"/>
      <c r="N107" s="281"/>
      <c r="O107" s="299"/>
      <c r="P107" s="300"/>
      <c r="Q107" s="300"/>
      <c r="R107" s="300"/>
      <c r="S107" s="300"/>
      <c r="T107" s="301"/>
      <c r="U107" s="288"/>
      <c r="V107" s="289"/>
      <c r="W107" s="289"/>
      <c r="X107" s="289"/>
      <c r="Y107" s="289"/>
      <c r="Z107" s="290"/>
      <c r="AA107" s="81"/>
      <c r="AB107" s="307"/>
    </row>
    <row r="108" spans="1:28" s="47" customFormat="1" ht="21" customHeight="1" x14ac:dyDescent="0.3">
      <c r="A108" s="47">
        <f t="shared" ref="A108" si="173">M108</f>
        <v>0</v>
      </c>
      <c r="B108" s="47" t="str">
        <f>IF(M108="","",IF(OR(M108="Tapete",M108="pct"),"Tapete",""))&amp;N108</f>
        <v/>
      </c>
      <c r="C108" s="47" t="str">
        <f t="shared" ref="C108" si="174">IF(M108="","",IF(OR(M108="mini",M108="pct"),"Mini",""))&amp;N108</f>
        <v/>
      </c>
      <c r="D108" s="47" t="str">
        <f t="shared" ref="D108" si="175">(IF(OR(M108="tapete",M108="pct"),"t","")&amp;G108&amp;F108)</f>
        <v>211</v>
      </c>
      <c r="E108" s="47" t="str">
        <f t="shared" ref="E108" si="176">(IF(OR(M108="mini",M108="pct"),"m","")&amp;G108&amp;F108)</f>
        <v>211</v>
      </c>
      <c r="F108" s="47">
        <v>1</v>
      </c>
      <c r="G108" s="227">
        <v>21</v>
      </c>
      <c r="H108" s="230"/>
      <c r="I108" s="230"/>
      <c r="J108" s="224"/>
      <c r="K108" s="264"/>
      <c r="L108" s="265"/>
      <c r="M108" s="270"/>
      <c r="N108" s="270"/>
      <c r="O108" s="296"/>
      <c r="P108" s="297"/>
      <c r="Q108" s="297"/>
      <c r="R108" s="297"/>
      <c r="S108" s="297"/>
      <c r="T108" s="298"/>
      <c r="U108" s="291"/>
      <c r="V108" s="292"/>
      <c r="W108" s="292"/>
      <c r="X108" s="292"/>
      <c r="Y108" s="292"/>
      <c r="Z108" s="293"/>
      <c r="AA108" s="76" t="str">
        <f>IFERROR(INDEX(diftp,MATCH(U108,[0]!tp,0)),"")</f>
        <v/>
      </c>
      <c r="AB108" s="302" t="str">
        <f t="shared" ref="AB108" si="177">IF(SUM(AA108:AA112)=0,"",SUM(AA108:AA112))</f>
        <v/>
      </c>
    </row>
    <row r="109" spans="1:28" s="47" customFormat="1" ht="21" customHeight="1" x14ac:dyDescent="0.3">
      <c r="A109" s="47">
        <f t="shared" ref="A109" si="178">A108</f>
        <v>0</v>
      </c>
      <c r="B109" s="47" t="str">
        <f>IF(M108="","",IF(OR(M108="Tapete",M108="pct"),"Tapete",""))&amp;N108</f>
        <v/>
      </c>
      <c r="C109" s="47" t="str">
        <f t="shared" ref="C109" si="179">IF(M108="","",IF(OR(M108="mini",M108="pct"),"Mini",""))&amp;N108</f>
        <v/>
      </c>
      <c r="D109" s="47" t="str">
        <f t="shared" ref="D109" si="180">(IF(OR(M108="tapete",M108="pct"),"t","")&amp;G108&amp;F109)</f>
        <v>212</v>
      </c>
      <c r="E109" s="47" t="str">
        <f t="shared" ref="E109" si="181">(IF(OR(M108="mini",M108="pct"),"m","")&amp;G108&amp;F109)</f>
        <v>212</v>
      </c>
      <c r="F109" s="47">
        <v>2</v>
      </c>
      <c r="G109" s="228"/>
      <c r="H109" s="231"/>
      <c r="I109" s="231"/>
      <c r="J109" s="225"/>
      <c r="K109" s="266"/>
      <c r="L109" s="267"/>
      <c r="M109" s="271"/>
      <c r="N109" s="271"/>
      <c r="O109" s="276" t="str">
        <f>IFERROR(INDEX(dados!$B$2:$B$3,MATCH('preenchimento cartas'!C108,dados!$A$2:$A$3,0)),"")</f>
        <v/>
      </c>
      <c r="P109" s="277"/>
      <c r="Q109" s="277"/>
      <c r="R109" s="277"/>
      <c r="S109" s="278"/>
      <c r="T109" s="89" t="str">
        <f>IFERROR(INDEX(dados!$C$2:$C$3,MATCH(O109,dados!$B$2:$B$3,0)),"")</f>
        <v/>
      </c>
      <c r="U109" s="248"/>
      <c r="V109" s="249"/>
      <c r="W109" s="249"/>
      <c r="X109" s="249"/>
      <c r="Y109" s="249"/>
      <c r="Z109" s="250"/>
      <c r="AA109" s="77" t="str">
        <f>IFERROR(INDEX(diftp,MATCH(U109,[0]!tp,0)),"")</f>
        <v/>
      </c>
      <c r="AB109" s="303"/>
    </row>
    <row r="110" spans="1:28" s="47" customFormat="1" ht="21" customHeight="1" x14ac:dyDescent="0.3">
      <c r="A110" s="47">
        <f t="shared" si="131"/>
        <v>0</v>
      </c>
      <c r="B110" s="47" t="str">
        <f>IF(M108="","",IF(OR(M108="Tapete",M108="pct"),"Tapete",""))&amp;N108</f>
        <v/>
      </c>
      <c r="C110" s="47" t="str">
        <f t="shared" ref="C110" si="182">IF(M108="","",IF(OR(M108="mini",M108="pct"),"Mini",""))&amp;N108</f>
        <v/>
      </c>
      <c r="D110" s="47" t="str">
        <f t="shared" ref="D110" si="183">(IF(OR(M108="tapete",M108="pct"),"t","")&amp;G108&amp;F110)</f>
        <v>213</v>
      </c>
      <c r="E110" s="47" t="str">
        <f t="shared" ref="E110" si="184">(IF(OR(M108="mini",M108="pct"),"m","")&amp;G108&amp;F110)</f>
        <v>213</v>
      </c>
      <c r="F110" s="47">
        <v>3</v>
      </c>
      <c r="G110" s="228"/>
      <c r="H110" s="231"/>
      <c r="I110" s="231"/>
      <c r="J110" s="225"/>
      <c r="K110" s="266"/>
      <c r="L110" s="267"/>
      <c r="M110" s="271"/>
      <c r="N110" s="271"/>
      <c r="O110" s="248"/>
      <c r="P110" s="249"/>
      <c r="Q110" s="249"/>
      <c r="R110" s="249"/>
      <c r="S110" s="250"/>
      <c r="T110" s="75" t="str">
        <f>IFERROR(INDEX(dados!$V$2:$V$35,MATCH(O110,dados!$U$2:$U$35,0)),"")</f>
        <v/>
      </c>
      <c r="U110" s="248"/>
      <c r="V110" s="249"/>
      <c r="W110" s="249"/>
      <c r="X110" s="249"/>
      <c r="Y110" s="249"/>
      <c r="Z110" s="250"/>
      <c r="AA110" s="77" t="str">
        <f>IFERROR(INDEX(diftp,MATCH(U110,[0]!tp,0)),"")</f>
        <v/>
      </c>
      <c r="AB110" s="303"/>
    </row>
    <row r="111" spans="1:28" s="47" customFormat="1" ht="21" customHeight="1" x14ac:dyDescent="0.3">
      <c r="A111" s="47">
        <f t="shared" si="131"/>
        <v>0</v>
      </c>
      <c r="B111" s="47" t="str">
        <f>IF(M108="","",IF(OR(M108="Tapete",M108="pct"),"Tapete",""))&amp;N108</f>
        <v/>
      </c>
      <c r="D111" s="47" t="str">
        <f t="shared" ref="D111" si="185">(IF(OR(M108="tapete",M108="pct"),"t","")&amp;G108&amp;F111)</f>
        <v>214</v>
      </c>
      <c r="E111" s="47" t="str">
        <f t="shared" ref="E111" si="186">(IF(OR(M108="mini",M108="pct"),"m","")&amp;G108&amp;F111)</f>
        <v>214</v>
      </c>
      <c r="F111" s="47">
        <v>4</v>
      </c>
      <c r="G111" s="228"/>
      <c r="H111" s="231"/>
      <c r="I111" s="231"/>
      <c r="J111" s="225"/>
      <c r="K111" s="266"/>
      <c r="L111" s="267"/>
      <c r="M111" s="271"/>
      <c r="N111" s="271"/>
      <c r="O111" s="248"/>
      <c r="P111" s="249"/>
      <c r="Q111" s="249"/>
      <c r="R111" s="249"/>
      <c r="S111" s="250"/>
      <c r="T111" s="75" t="str">
        <f>IFERROR(INDEX(dados!$V$2:$V$35,MATCH(O111,dados!$U$2:$U$35,0)),"")</f>
        <v/>
      </c>
      <c r="U111" s="248"/>
      <c r="V111" s="249"/>
      <c r="W111" s="249"/>
      <c r="X111" s="249"/>
      <c r="Y111" s="249"/>
      <c r="Z111" s="250"/>
      <c r="AA111" s="77" t="str">
        <f>IFERROR(INDEX(diftp,MATCH(U111,[0]!tp,0)),"")</f>
        <v/>
      </c>
      <c r="AB111" s="303"/>
    </row>
    <row r="112" spans="1:28" s="47" customFormat="1" ht="21" customHeight="1" thickBot="1" x14ac:dyDescent="0.35">
      <c r="A112" s="47">
        <f t="shared" si="131"/>
        <v>0</v>
      </c>
      <c r="B112" s="47" t="str">
        <f>IF(N108=2,"",IF(M108="","",IF(OR(M108="Tapete",M108="pct"),"Tapete",""))&amp;N108)</f>
        <v/>
      </c>
      <c r="D112" s="47" t="str">
        <f t="shared" ref="D112" si="187">(IF(OR(M108="tapete",M108="pct"),"t","")&amp;G108&amp;F112)</f>
        <v>215</v>
      </c>
      <c r="E112" s="47" t="str">
        <f t="shared" ref="E112" si="188">(IF(OR(M108="mini",M108="pct"),"m","")&amp;G108&amp;F112)</f>
        <v>215</v>
      </c>
      <c r="F112" s="47">
        <v>5</v>
      </c>
      <c r="G112" s="229"/>
      <c r="H112" s="232"/>
      <c r="I112" s="232"/>
      <c r="J112" s="226"/>
      <c r="K112" s="268"/>
      <c r="L112" s="269"/>
      <c r="M112" s="272"/>
      <c r="N112" s="272"/>
      <c r="O112" s="299"/>
      <c r="P112" s="300"/>
      <c r="Q112" s="300"/>
      <c r="R112" s="300"/>
      <c r="S112" s="300"/>
      <c r="T112" s="301"/>
      <c r="U112" s="251"/>
      <c r="V112" s="252"/>
      <c r="W112" s="252"/>
      <c r="X112" s="252"/>
      <c r="Y112" s="252"/>
      <c r="Z112" s="253"/>
      <c r="AA112" s="78" t="str">
        <f>IFERROR(INDEX(diftp,MATCH(U112,[0]!tp,0)),"")</f>
        <v/>
      </c>
      <c r="AB112" s="304"/>
    </row>
    <row r="113" spans="1:28" s="47" customFormat="1" ht="21" customHeight="1" x14ac:dyDescent="0.3">
      <c r="A113" s="47">
        <f t="shared" ref="A113" si="189">M113</f>
        <v>0</v>
      </c>
      <c r="B113" s="47" t="str">
        <f>IF(M113="","",IF(OR(M113="Tapete",M113="pct"),"Tapete",""))&amp;N113</f>
        <v/>
      </c>
      <c r="C113" s="47" t="str">
        <f>IF(M113="","",IF(OR(M113="mini",M113="pct"),"Mini",""))&amp;N113</f>
        <v/>
      </c>
      <c r="D113" s="47" t="str">
        <f>(IF(OR(M113="tapete",M113="pct"),"t","")&amp;G113&amp;F113)</f>
        <v>221</v>
      </c>
      <c r="E113" s="47" t="str">
        <f>(IF(OR(M113="mini",M113="pct"),"m","")&amp;G113&amp;F113)</f>
        <v>221</v>
      </c>
      <c r="F113" s="47">
        <v>1</v>
      </c>
      <c r="G113" s="233">
        <v>22</v>
      </c>
      <c r="H113" s="236"/>
      <c r="I113" s="236"/>
      <c r="J113" s="239"/>
      <c r="K113" s="242"/>
      <c r="L113" s="243"/>
      <c r="M113" s="279"/>
      <c r="N113" s="279"/>
      <c r="O113" s="296"/>
      <c r="P113" s="297"/>
      <c r="Q113" s="297"/>
      <c r="R113" s="297"/>
      <c r="S113" s="297"/>
      <c r="T113" s="298"/>
      <c r="U113" s="282"/>
      <c r="V113" s="283"/>
      <c r="W113" s="283"/>
      <c r="X113" s="283"/>
      <c r="Y113" s="283"/>
      <c r="Z113" s="284"/>
      <c r="AA113" s="79" t="str">
        <f>IFERROR(INDEX(diftp,MATCH(U113,[0]!tp,0)),"")</f>
        <v/>
      </c>
      <c r="AB113" s="305" t="str">
        <f t="shared" ref="AB113" si="190">IF(SUM(AA113:AA117)=0,"",SUM(AA113:AA117))</f>
        <v/>
      </c>
    </row>
    <row r="114" spans="1:28" s="47" customFormat="1" ht="21" customHeight="1" x14ac:dyDescent="0.3">
      <c r="A114" s="47">
        <f t="shared" ref="A114" si="191">A113</f>
        <v>0</v>
      </c>
      <c r="B114" s="47" t="str">
        <f>IF(M113="","",IF(OR(M113="Tapete",M113="pct"),"Tapete",""))&amp;N113</f>
        <v/>
      </c>
      <c r="C114" s="47" t="str">
        <f>IF(M113="","",IF(OR(M113="mini",M113="pct"),"Mini",""))&amp;N113</f>
        <v/>
      </c>
      <c r="D114" s="47" t="str">
        <f>(IF(OR(M113="tapete",M113="pct"),"t","")&amp;G113&amp;F114)</f>
        <v>222</v>
      </c>
      <c r="E114" s="47" t="str">
        <f>(IF(OR(M113="mini",M113="pct"),"m","")&amp;G113&amp;F114)</f>
        <v>222</v>
      </c>
      <c r="F114" s="47">
        <v>2</v>
      </c>
      <c r="G114" s="234"/>
      <c r="H114" s="237"/>
      <c r="I114" s="237"/>
      <c r="J114" s="240"/>
      <c r="K114" s="244"/>
      <c r="L114" s="245"/>
      <c r="M114" s="280"/>
      <c r="N114" s="280"/>
      <c r="O114" s="276" t="str">
        <f>IFERROR(INDEX(dados!$B$2:$B$3,MATCH('preenchimento cartas'!C113,dados!$A$2:$A$3,0)),"")</f>
        <v/>
      </c>
      <c r="P114" s="277"/>
      <c r="Q114" s="277"/>
      <c r="R114" s="277"/>
      <c r="S114" s="278"/>
      <c r="T114" s="89" t="str">
        <f>IFERROR(INDEX(dados!$C$2:$C$3,MATCH(O114,dados!$B$2:$B$3,0)),"")</f>
        <v/>
      </c>
      <c r="U114" s="285"/>
      <c r="V114" s="286"/>
      <c r="W114" s="286"/>
      <c r="X114" s="286"/>
      <c r="Y114" s="286"/>
      <c r="Z114" s="287"/>
      <c r="AA114" s="80" t="str">
        <f>IFERROR(INDEX(diftp,MATCH(U114,[0]!tp,0)),"")</f>
        <v/>
      </c>
      <c r="AB114" s="306"/>
    </row>
    <row r="115" spans="1:28" s="47" customFormat="1" ht="21" customHeight="1" x14ac:dyDescent="0.3">
      <c r="A115" s="47">
        <f t="shared" si="131"/>
        <v>0</v>
      </c>
      <c r="B115" s="47" t="str">
        <f>IF(M113="","",IF(OR(M113="Tapete",M113="pct"),"Tapete",""))&amp;N113</f>
        <v/>
      </c>
      <c r="C115" s="47" t="str">
        <f>IF(M113="","",IF(OR(M113="mini",M113="pct"),"Mini",""))&amp;N113</f>
        <v/>
      </c>
      <c r="D115" s="47" t="str">
        <f>(IF(OR(M113="tapete",M113="pct"),"t","")&amp;G113&amp;F115)</f>
        <v>223</v>
      </c>
      <c r="E115" s="47" t="str">
        <f>(IF(OR(M113="mini",M113="pct"),"m","")&amp;G113&amp;F115)</f>
        <v>223</v>
      </c>
      <c r="F115" s="47">
        <v>3</v>
      </c>
      <c r="G115" s="234"/>
      <c r="H115" s="237"/>
      <c r="I115" s="237"/>
      <c r="J115" s="240"/>
      <c r="K115" s="244"/>
      <c r="L115" s="245"/>
      <c r="M115" s="280"/>
      <c r="N115" s="280"/>
      <c r="O115" s="248"/>
      <c r="P115" s="249"/>
      <c r="Q115" s="249"/>
      <c r="R115" s="249"/>
      <c r="S115" s="250"/>
      <c r="T115" s="75" t="str">
        <f>IFERROR(INDEX(dados!$V$2:$V$35,MATCH(O115,dados!$U$2:$U$35,0)),"")</f>
        <v/>
      </c>
      <c r="U115" s="285"/>
      <c r="V115" s="286"/>
      <c r="W115" s="286"/>
      <c r="X115" s="286"/>
      <c r="Y115" s="286"/>
      <c r="Z115" s="287"/>
      <c r="AA115" s="80" t="str">
        <f>IFERROR(INDEX(diftp,MATCH(U115,[0]!tp,0)),"")</f>
        <v/>
      </c>
      <c r="AB115" s="306"/>
    </row>
    <row r="116" spans="1:28" s="47" customFormat="1" ht="21" customHeight="1" x14ac:dyDescent="0.3">
      <c r="A116" s="47">
        <f t="shared" si="131"/>
        <v>0</v>
      </c>
      <c r="B116" s="47" t="str">
        <f>IF(M113="","",IF(OR(M113="Tapete",M113="pct"),"Tapete",""))&amp;N113</f>
        <v/>
      </c>
      <c r="D116" s="47" t="str">
        <f>(IF(OR(M113="tapete",M113="pct"),"t","")&amp;G113&amp;F116)</f>
        <v>224</v>
      </c>
      <c r="E116" s="47" t="str">
        <f>(IF(OR(M113="mini",M113="pct"),"m","")&amp;G113&amp;F116)</f>
        <v>224</v>
      </c>
      <c r="F116" s="47">
        <v>4</v>
      </c>
      <c r="G116" s="234"/>
      <c r="H116" s="237"/>
      <c r="I116" s="237"/>
      <c r="J116" s="240"/>
      <c r="K116" s="244"/>
      <c r="L116" s="245"/>
      <c r="M116" s="280"/>
      <c r="N116" s="280"/>
      <c r="O116" s="248"/>
      <c r="P116" s="249"/>
      <c r="Q116" s="249"/>
      <c r="R116" s="249"/>
      <c r="S116" s="250"/>
      <c r="T116" s="75" t="str">
        <f>IFERROR(INDEX(dados!$V$2:$V$35,MATCH(O116,dados!$U$2:$U$35,0)),"")</f>
        <v/>
      </c>
      <c r="U116" s="285"/>
      <c r="V116" s="286"/>
      <c r="W116" s="286"/>
      <c r="X116" s="286"/>
      <c r="Y116" s="286"/>
      <c r="Z116" s="287"/>
      <c r="AA116" s="80" t="str">
        <f>IFERROR(INDEX(diftp,MATCH(U116,[0]!tp,0)),"")</f>
        <v/>
      </c>
      <c r="AB116" s="306"/>
    </row>
    <row r="117" spans="1:28" s="47" customFormat="1" ht="21" customHeight="1" thickBot="1" x14ac:dyDescent="0.35">
      <c r="A117" s="47">
        <f t="shared" si="131"/>
        <v>0</v>
      </c>
      <c r="B117" s="47" t="str">
        <f>IF(N113=2,"",IF(M113="","",IF(OR(M113="Tapete",M113="pct"),"Tapete",""))&amp;N113)</f>
        <v/>
      </c>
      <c r="D117" s="47" t="str">
        <f>(IF(OR(M113="tapete",M113="pct"),"t","")&amp;G113&amp;F117)</f>
        <v>225</v>
      </c>
      <c r="E117" s="47" t="str">
        <f>(IF(OR(M113="mini",M113="pct"),"m","")&amp;G113&amp;F117)</f>
        <v>225</v>
      </c>
      <c r="F117" s="47">
        <v>5</v>
      </c>
      <c r="G117" s="235"/>
      <c r="H117" s="238"/>
      <c r="I117" s="238"/>
      <c r="J117" s="241"/>
      <c r="K117" s="246"/>
      <c r="L117" s="247"/>
      <c r="M117" s="281"/>
      <c r="N117" s="281"/>
      <c r="O117" s="299"/>
      <c r="P117" s="300"/>
      <c r="Q117" s="300"/>
      <c r="R117" s="300"/>
      <c r="S117" s="300"/>
      <c r="T117" s="301"/>
      <c r="U117" s="288"/>
      <c r="V117" s="289"/>
      <c r="W117" s="289"/>
      <c r="X117" s="289"/>
      <c r="Y117" s="289"/>
      <c r="Z117" s="290"/>
      <c r="AA117" s="81"/>
      <c r="AB117" s="307"/>
    </row>
    <row r="118" spans="1:28" s="47" customFormat="1" ht="21" customHeight="1" x14ac:dyDescent="0.3">
      <c r="A118" s="47">
        <f t="shared" ref="A118" si="192">M118</f>
        <v>0</v>
      </c>
      <c r="B118" s="47" t="str">
        <f>IF(M118="","",IF(OR(M118="Tapete",M118="pct"),"Tapete",""))&amp;N118</f>
        <v/>
      </c>
      <c r="C118" s="47" t="str">
        <f t="shared" ref="C118" si="193">IF(M118="","",IF(OR(M118="mini",M118="pct"),"Mini",""))&amp;N118</f>
        <v/>
      </c>
      <c r="D118" s="47" t="str">
        <f t="shared" ref="D118" si="194">(IF(OR(M118="tapete",M118="pct"),"t","")&amp;G118&amp;F118)</f>
        <v>231</v>
      </c>
      <c r="E118" s="47" t="str">
        <f t="shared" ref="E118" si="195">(IF(OR(M118="mini",M118="pct"),"m","")&amp;G118&amp;F118)</f>
        <v>231</v>
      </c>
      <c r="F118" s="47">
        <v>1</v>
      </c>
      <c r="G118" s="227">
        <v>23</v>
      </c>
      <c r="H118" s="230"/>
      <c r="I118" s="230"/>
      <c r="J118" s="224"/>
      <c r="K118" s="264"/>
      <c r="L118" s="265"/>
      <c r="M118" s="270"/>
      <c r="N118" s="270"/>
      <c r="O118" s="296"/>
      <c r="P118" s="297"/>
      <c r="Q118" s="297"/>
      <c r="R118" s="297"/>
      <c r="S118" s="297"/>
      <c r="T118" s="298"/>
      <c r="U118" s="291"/>
      <c r="V118" s="292"/>
      <c r="W118" s="292"/>
      <c r="X118" s="292"/>
      <c r="Y118" s="292"/>
      <c r="Z118" s="293"/>
      <c r="AA118" s="76" t="str">
        <f>IFERROR(INDEX(diftp,MATCH(U118,[0]!tp,0)),"")</f>
        <v/>
      </c>
      <c r="AB118" s="302" t="str">
        <f t="shared" ref="AB118" si="196">IF(SUM(AA118:AA122)=0,"",SUM(AA118:AA122))</f>
        <v/>
      </c>
    </row>
    <row r="119" spans="1:28" s="47" customFormat="1" ht="21" customHeight="1" x14ac:dyDescent="0.3">
      <c r="A119" s="47">
        <f t="shared" ref="A119" si="197">A118</f>
        <v>0</v>
      </c>
      <c r="B119" s="47" t="str">
        <f>IF(M118="","",IF(OR(M118="Tapete",M118="pct"),"Tapete",""))&amp;N118</f>
        <v/>
      </c>
      <c r="C119" s="47" t="str">
        <f t="shared" ref="C119" si="198">IF(M118="","",IF(OR(M118="mini",M118="pct"),"Mini",""))&amp;N118</f>
        <v/>
      </c>
      <c r="D119" s="47" t="str">
        <f t="shared" ref="D119" si="199">(IF(OR(M118="tapete",M118="pct"),"t","")&amp;G118&amp;F119)</f>
        <v>232</v>
      </c>
      <c r="E119" s="47" t="str">
        <f t="shared" ref="E119" si="200">(IF(OR(M118="mini",M118="pct"),"m","")&amp;G118&amp;F119)</f>
        <v>232</v>
      </c>
      <c r="F119" s="47">
        <v>2</v>
      </c>
      <c r="G119" s="228"/>
      <c r="H119" s="231"/>
      <c r="I119" s="231"/>
      <c r="J119" s="225"/>
      <c r="K119" s="266"/>
      <c r="L119" s="267"/>
      <c r="M119" s="271"/>
      <c r="N119" s="271"/>
      <c r="O119" s="276" t="str">
        <f>IFERROR(INDEX(dados!$B$2:$B$3,MATCH('preenchimento cartas'!C118,dados!$A$2:$A$3,0)),"")</f>
        <v/>
      </c>
      <c r="P119" s="277"/>
      <c r="Q119" s="277"/>
      <c r="R119" s="277"/>
      <c r="S119" s="278"/>
      <c r="T119" s="89" t="str">
        <f>IFERROR(INDEX(dados!$C$2:$C$3,MATCH(O119,dados!$B$2:$B$3,0)),"")</f>
        <v/>
      </c>
      <c r="U119" s="248"/>
      <c r="V119" s="249"/>
      <c r="W119" s="249"/>
      <c r="X119" s="249"/>
      <c r="Y119" s="249"/>
      <c r="Z119" s="250"/>
      <c r="AA119" s="77" t="str">
        <f>IFERROR(INDEX(diftp,MATCH(U119,[0]!tp,0)),"")</f>
        <v/>
      </c>
      <c r="AB119" s="303"/>
    </row>
    <row r="120" spans="1:28" s="47" customFormat="1" ht="21" customHeight="1" x14ac:dyDescent="0.3">
      <c r="A120" s="47">
        <f t="shared" si="131"/>
        <v>0</v>
      </c>
      <c r="B120" s="47" t="str">
        <f>IF(M118="","",IF(OR(M118="Tapete",M118="pct"),"Tapete",""))&amp;N118</f>
        <v/>
      </c>
      <c r="C120" s="47" t="str">
        <f t="shared" ref="C120" si="201">IF(M118="","",IF(OR(M118="mini",M118="pct"),"Mini",""))&amp;N118</f>
        <v/>
      </c>
      <c r="D120" s="47" t="str">
        <f t="shared" ref="D120" si="202">(IF(OR(M118="tapete",M118="pct"),"t","")&amp;G118&amp;F120)</f>
        <v>233</v>
      </c>
      <c r="E120" s="47" t="str">
        <f t="shared" ref="E120" si="203">(IF(OR(M118="mini",M118="pct"),"m","")&amp;G118&amp;F120)</f>
        <v>233</v>
      </c>
      <c r="F120" s="47">
        <v>3</v>
      </c>
      <c r="G120" s="228"/>
      <c r="H120" s="231"/>
      <c r="I120" s="231"/>
      <c r="J120" s="225"/>
      <c r="K120" s="266"/>
      <c r="L120" s="267"/>
      <c r="M120" s="271"/>
      <c r="N120" s="271"/>
      <c r="O120" s="248"/>
      <c r="P120" s="249"/>
      <c r="Q120" s="249"/>
      <c r="R120" s="249"/>
      <c r="S120" s="250"/>
      <c r="T120" s="75" t="str">
        <f>IFERROR(INDEX(dados!$V$2:$V$35,MATCH(O120,dados!$U$2:$U$35,0)),"")</f>
        <v/>
      </c>
      <c r="U120" s="248"/>
      <c r="V120" s="249"/>
      <c r="W120" s="249"/>
      <c r="X120" s="249"/>
      <c r="Y120" s="249"/>
      <c r="Z120" s="250"/>
      <c r="AA120" s="77" t="str">
        <f>IFERROR(INDEX(diftp,MATCH(U120,[0]!tp,0)),"")</f>
        <v/>
      </c>
      <c r="AB120" s="303"/>
    </row>
    <row r="121" spans="1:28" s="47" customFormat="1" ht="21" customHeight="1" x14ac:dyDescent="0.3">
      <c r="A121" s="47">
        <f t="shared" si="131"/>
        <v>0</v>
      </c>
      <c r="B121" s="47" t="str">
        <f>IF(M118="","",IF(OR(M118="Tapete",M118="pct"),"Tapete",""))&amp;N118</f>
        <v/>
      </c>
      <c r="D121" s="47" t="str">
        <f t="shared" ref="D121" si="204">(IF(OR(M118="tapete",M118="pct"),"t","")&amp;G118&amp;F121)</f>
        <v>234</v>
      </c>
      <c r="E121" s="47" t="str">
        <f t="shared" ref="E121" si="205">(IF(OR(M118="mini",M118="pct"),"m","")&amp;G118&amp;F121)</f>
        <v>234</v>
      </c>
      <c r="F121" s="47">
        <v>4</v>
      </c>
      <c r="G121" s="228"/>
      <c r="H121" s="231"/>
      <c r="I121" s="231"/>
      <c r="J121" s="225"/>
      <c r="K121" s="266"/>
      <c r="L121" s="267"/>
      <c r="M121" s="271"/>
      <c r="N121" s="271"/>
      <c r="O121" s="248"/>
      <c r="P121" s="249"/>
      <c r="Q121" s="249"/>
      <c r="R121" s="249"/>
      <c r="S121" s="250"/>
      <c r="T121" s="75" t="str">
        <f>IFERROR(INDEX(dados!$V$2:$V$35,MATCH(O121,dados!$U$2:$U$35,0)),"")</f>
        <v/>
      </c>
      <c r="U121" s="248"/>
      <c r="V121" s="249"/>
      <c r="W121" s="249"/>
      <c r="X121" s="249"/>
      <c r="Y121" s="249"/>
      <c r="Z121" s="250"/>
      <c r="AA121" s="77" t="str">
        <f>IFERROR(INDEX(diftp,MATCH(U121,[0]!tp,0)),"")</f>
        <v/>
      </c>
      <c r="AB121" s="303"/>
    </row>
    <row r="122" spans="1:28" s="47" customFormat="1" ht="21" customHeight="1" thickBot="1" x14ac:dyDescent="0.35">
      <c r="A122" s="47">
        <f t="shared" si="131"/>
        <v>0</v>
      </c>
      <c r="B122" s="47" t="str">
        <f>IF(N118=2,"",IF(M118="","",IF(OR(M118="Tapete",M118="pct"),"Tapete",""))&amp;N118)</f>
        <v/>
      </c>
      <c r="D122" s="47" t="str">
        <f t="shared" ref="D122" si="206">(IF(OR(M118="tapete",M118="pct"),"t","")&amp;G118&amp;F122)</f>
        <v>235</v>
      </c>
      <c r="E122" s="47" t="str">
        <f t="shared" ref="E122" si="207">(IF(OR(M118="mini",M118="pct"),"m","")&amp;G118&amp;F122)</f>
        <v>235</v>
      </c>
      <c r="F122" s="47">
        <v>5</v>
      </c>
      <c r="G122" s="229"/>
      <c r="H122" s="232"/>
      <c r="I122" s="232"/>
      <c r="J122" s="226"/>
      <c r="K122" s="268"/>
      <c r="L122" s="269"/>
      <c r="M122" s="272"/>
      <c r="N122" s="272"/>
      <c r="O122" s="299"/>
      <c r="P122" s="300"/>
      <c r="Q122" s="300"/>
      <c r="R122" s="300"/>
      <c r="S122" s="300"/>
      <c r="T122" s="301"/>
      <c r="U122" s="251"/>
      <c r="V122" s="252"/>
      <c r="W122" s="252"/>
      <c r="X122" s="252"/>
      <c r="Y122" s="252"/>
      <c r="Z122" s="253"/>
      <c r="AA122" s="78" t="str">
        <f>IFERROR(INDEX(diftp,MATCH(U122,[0]!tp,0)),"")</f>
        <v/>
      </c>
      <c r="AB122" s="304"/>
    </row>
    <row r="123" spans="1:28" s="47" customFormat="1" ht="21" customHeight="1" x14ac:dyDescent="0.3">
      <c r="A123" s="47">
        <f t="shared" ref="A123" si="208">M123</f>
        <v>0</v>
      </c>
      <c r="B123" s="66" t="str">
        <f>IF(M123="","",IF(OR(M123="Tapete",M123="pct"),"Tapete",""))&amp;N123</f>
        <v/>
      </c>
      <c r="C123" s="66" t="str">
        <f>IF(M123="","",IF(OR(M123="mini",M123="pct"),"Mini",""))&amp;N123</f>
        <v/>
      </c>
      <c r="D123" s="66" t="str">
        <f>(IF(OR(M123="tapete",M123="pct"),"t","")&amp;G123&amp;F123)</f>
        <v>241</v>
      </c>
      <c r="E123" s="66" t="str">
        <f>(IF(OR(M123="mini",M123="pct"),"m","")&amp;G123&amp;F123)</f>
        <v>241</v>
      </c>
      <c r="F123" s="66">
        <v>1</v>
      </c>
      <c r="G123" s="233">
        <v>24</v>
      </c>
      <c r="H123" s="236"/>
      <c r="I123" s="236"/>
      <c r="J123" s="239"/>
      <c r="K123" s="242"/>
      <c r="L123" s="243"/>
      <c r="M123" s="279"/>
      <c r="N123" s="279"/>
      <c r="O123" s="296"/>
      <c r="P123" s="297"/>
      <c r="Q123" s="297"/>
      <c r="R123" s="297"/>
      <c r="S123" s="297"/>
      <c r="T123" s="298"/>
      <c r="U123" s="282"/>
      <c r="V123" s="283"/>
      <c r="W123" s="283"/>
      <c r="X123" s="283"/>
      <c r="Y123" s="283"/>
      <c r="Z123" s="284"/>
      <c r="AA123" s="79" t="str">
        <f>IFERROR(INDEX(diftp,MATCH(U123,[0]!tp,0)),"")</f>
        <v/>
      </c>
      <c r="AB123" s="305" t="str">
        <f t="shared" ref="AB123" si="209">IF(SUM(AA123:AA127)=0,"",SUM(AA123:AA127))</f>
        <v/>
      </c>
    </row>
    <row r="124" spans="1:28" s="47" customFormat="1" ht="21" customHeight="1" x14ac:dyDescent="0.3">
      <c r="A124" s="47">
        <f t="shared" ref="A124" si="210">A123</f>
        <v>0</v>
      </c>
      <c r="B124" s="67" t="str">
        <f>IF(M123="","",IF(OR(M123="Tapete",M123="pct"),"Tapete",""))&amp;N123</f>
        <v/>
      </c>
      <c r="C124" s="67" t="str">
        <f>IF(M123="","",IF(OR(M123="mini",M123="pct"),"Mini",""))&amp;N123</f>
        <v/>
      </c>
      <c r="D124" s="67" t="str">
        <f>(IF(OR(M123="tapete",M123="pct"),"t","")&amp;G123&amp;F124)</f>
        <v>242</v>
      </c>
      <c r="E124" s="67" t="str">
        <f>(IF(OR(M123="mini",M123="pct"),"m","")&amp;G123&amp;F124)</f>
        <v>242</v>
      </c>
      <c r="F124" s="67">
        <v>2</v>
      </c>
      <c r="G124" s="234"/>
      <c r="H124" s="237"/>
      <c r="I124" s="237"/>
      <c r="J124" s="240"/>
      <c r="K124" s="244"/>
      <c r="L124" s="245"/>
      <c r="M124" s="280"/>
      <c r="N124" s="280"/>
      <c r="O124" s="276" t="str">
        <f>IFERROR(INDEX(dados!$B$2:$B$3,MATCH('preenchimento cartas'!C123,dados!$A$2:$A$3,0)),"")</f>
        <v/>
      </c>
      <c r="P124" s="277"/>
      <c r="Q124" s="277"/>
      <c r="R124" s="277"/>
      <c r="S124" s="278"/>
      <c r="T124" s="89" t="str">
        <f>IFERROR(INDEX(dados!$C$2:$C$3,MATCH(O124,dados!$B$2:$B$3,0)),"")</f>
        <v/>
      </c>
      <c r="U124" s="285"/>
      <c r="V124" s="286"/>
      <c r="W124" s="286"/>
      <c r="X124" s="286"/>
      <c r="Y124" s="286"/>
      <c r="Z124" s="287"/>
      <c r="AA124" s="80" t="str">
        <f>IFERROR(INDEX(diftp,MATCH(U124,[0]!tp,0)),"")</f>
        <v/>
      </c>
      <c r="AB124" s="306"/>
    </row>
    <row r="125" spans="1:28" s="47" customFormat="1" ht="21" customHeight="1" x14ac:dyDescent="0.3">
      <c r="A125" s="47">
        <f t="shared" si="131"/>
        <v>0</v>
      </c>
      <c r="B125" s="67" t="str">
        <f>IF(M123="","",IF(OR(M123="Tapete",M123="pct"),"Tapete",""))&amp;N123</f>
        <v/>
      </c>
      <c r="C125" s="67" t="str">
        <f>IF(M123="","",IF(OR(M123="mini",M123="pct"),"Mini",""))&amp;N123</f>
        <v/>
      </c>
      <c r="D125" s="67" t="str">
        <f>(IF(OR(M123="tapete",M123="pct"),"t","")&amp;G123&amp;F125)</f>
        <v>243</v>
      </c>
      <c r="E125" s="67" t="str">
        <f>(IF(OR(M123="mini",M123="pct"),"m","")&amp;G123&amp;F125)</f>
        <v>243</v>
      </c>
      <c r="F125" s="67">
        <v>3</v>
      </c>
      <c r="G125" s="234"/>
      <c r="H125" s="237"/>
      <c r="I125" s="237"/>
      <c r="J125" s="240"/>
      <c r="K125" s="244"/>
      <c r="L125" s="245"/>
      <c r="M125" s="280"/>
      <c r="N125" s="280"/>
      <c r="O125" s="248"/>
      <c r="P125" s="249"/>
      <c r="Q125" s="249"/>
      <c r="R125" s="249"/>
      <c r="S125" s="250"/>
      <c r="T125" s="75" t="str">
        <f>IFERROR(INDEX(dados!$V$2:$V$35,MATCH(O125,dados!$U$2:$U$35,0)),"")</f>
        <v/>
      </c>
      <c r="U125" s="285"/>
      <c r="V125" s="286"/>
      <c r="W125" s="286"/>
      <c r="X125" s="286"/>
      <c r="Y125" s="286"/>
      <c r="Z125" s="287"/>
      <c r="AA125" s="80" t="str">
        <f>IFERROR(INDEX(diftp,MATCH(U125,[0]!tp,0)),"")</f>
        <v/>
      </c>
      <c r="AB125" s="306"/>
    </row>
    <row r="126" spans="1:28" s="47" customFormat="1" ht="21" customHeight="1" x14ac:dyDescent="0.3">
      <c r="A126" s="47">
        <f t="shared" si="131"/>
        <v>0</v>
      </c>
      <c r="B126" s="67" t="str">
        <f>IF(M123="","",IF(OR(M123="Tapete",M123="pct"),"Tapete",""))&amp;N123</f>
        <v/>
      </c>
      <c r="C126" s="67"/>
      <c r="D126" s="67" t="str">
        <f>(IF(OR(M123="tapete",M123="pct"),"t","")&amp;G123&amp;F126)</f>
        <v>244</v>
      </c>
      <c r="E126" s="67" t="str">
        <f>(IF(OR(M123="mini",M123="pct"),"m","")&amp;G123&amp;F126)</f>
        <v>244</v>
      </c>
      <c r="F126" s="67">
        <v>4</v>
      </c>
      <c r="G126" s="234"/>
      <c r="H126" s="237"/>
      <c r="I126" s="237"/>
      <c r="J126" s="240"/>
      <c r="K126" s="244"/>
      <c r="L126" s="245"/>
      <c r="M126" s="280"/>
      <c r="N126" s="280"/>
      <c r="O126" s="248"/>
      <c r="P126" s="249"/>
      <c r="Q126" s="249"/>
      <c r="R126" s="249"/>
      <c r="S126" s="250"/>
      <c r="T126" s="75" t="str">
        <f>IFERROR(INDEX(dados!$V$2:$V$35,MATCH(O126,dados!$U$2:$U$35,0)),"")</f>
        <v/>
      </c>
      <c r="U126" s="285"/>
      <c r="V126" s="286"/>
      <c r="W126" s="286"/>
      <c r="X126" s="286"/>
      <c r="Y126" s="286"/>
      <c r="Z126" s="287"/>
      <c r="AA126" s="80" t="str">
        <f>IFERROR(INDEX(diftp,MATCH(U126,[0]!tp,0)),"")</f>
        <v/>
      </c>
      <c r="AB126" s="306"/>
    </row>
    <row r="127" spans="1:28" s="47" customFormat="1" ht="21" customHeight="1" thickBot="1" x14ac:dyDescent="0.35">
      <c r="A127" s="47">
        <f t="shared" si="131"/>
        <v>0</v>
      </c>
      <c r="B127" s="68" t="str">
        <f>IF(N123=2,"",IF(M123="","",IF(OR(M123="Tapete",M123="pct"),"Tapete",""))&amp;N123)</f>
        <v/>
      </c>
      <c r="C127" s="68"/>
      <c r="D127" s="68" t="str">
        <f>(IF(OR(M123="tapete",M123="pct"),"t","")&amp;G123&amp;F127)</f>
        <v>245</v>
      </c>
      <c r="E127" s="68" t="str">
        <f>(IF(OR(M123="mini",M123="pct"),"m","")&amp;G123&amp;F127)</f>
        <v>245</v>
      </c>
      <c r="F127" s="68">
        <v>5</v>
      </c>
      <c r="G127" s="235"/>
      <c r="H127" s="238"/>
      <c r="I127" s="238"/>
      <c r="J127" s="241"/>
      <c r="K127" s="246"/>
      <c r="L127" s="247"/>
      <c r="M127" s="281"/>
      <c r="N127" s="281"/>
      <c r="O127" s="299"/>
      <c r="P127" s="300"/>
      <c r="Q127" s="300"/>
      <c r="R127" s="300"/>
      <c r="S127" s="300"/>
      <c r="T127" s="301"/>
      <c r="U127" s="288"/>
      <c r="V127" s="289"/>
      <c r="W127" s="289"/>
      <c r="X127" s="289"/>
      <c r="Y127" s="289"/>
      <c r="Z127" s="290"/>
      <c r="AA127" s="81"/>
      <c r="AB127" s="307"/>
    </row>
    <row r="128" spans="1:28" s="47" customFormat="1" ht="21" customHeight="1" x14ac:dyDescent="0.3">
      <c r="A128" s="47">
        <f t="shared" ref="A128" si="211">M128</f>
        <v>0</v>
      </c>
      <c r="B128" s="66" t="str">
        <f>IF(M128="","",IF(OR(M128="Tapete",M128="pct"),"Tapete",""))&amp;N128</f>
        <v/>
      </c>
      <c r="C128" s="66" t="str">
        <f t="shared" ref="C128" si="212">IF(M128="","",IF(OR(M128="mini",M128="pct"),"Mini",""))&amp;N128</f>
        <v/>
      </c>
      <c r="D128" s="66" t="str">
        <f t="shared" ref="D128" si="213">(IF(OR(M128="tapete",M128="pct"),"t","")&amp;G128&amp;F128)</f>
        <v>251</v>
      </c>
      <c r="E128" s="66" t="str">
        <f t="shared" ref="E128" si="214">(IF(OR(M128="mini",M128="pct"),"m","")&amp;G128&amp;F128)</f>
        <v>251</v>
      </c>
      <c r="F128" s="66">
        <v>1</v>
      </c>
      <c r="G128" s="227">
        <v>25</v>
      </c>
      <c r="H128" s="230"/>
      <c r="I128" s="230"/>
      <c r="J128" s="224"/>
      <c r="K128" s="264"/>
      <c r="L128" s="265"/>
      <c r="M128" s="270"/>
      <c r="N128" s="270"/>
      <c r="O128" s="296"/>
      <c r="P128" s="297"/>
      <c r="Q128" s="297"/>
      <c r="R128" s="297"/>
      <c r="S128" s="297"/>
      <c r="T128" s="298"/>
      <c r="U128" s="291"/>
      <c r="V128" s="292"/>
      <c r="W128" s="292"/>
      <c r="X128" s="292"/>
      <c r="Y128" s="292"/>
      <c r="Z128" s="293"/>
      <c r="AA128" s="76" t="str">
        <f>IFERROR(INDEX(diftp,MATCH(U128,[0]!tp,0)),"")</f>
        <v/>
      </c>
      <c r="AB128" s="302" t="str">
        <f t="shared" ref="AB128" si="215">IF(SUM(AA128:AA132)=0,"",SUM(AA128:AA132))</f>
        <v/>
      </c>
    </row>
    <row r="129" spans="1:28" s="47" customFormat="1" ht="21" customHeight="1" x14ac:dyDescent="0.3">
      <c r="A129" s="47">
        <f t="shared" ref="A129" si="216">A128</f>
        <v>0</v>
      </c>
      <c r="B129" s="67" t="str">
        <f>IF(M128="","",IF(OR(M128="Tapete",M128="pct"),"Tapete",""))&amp;N128</f>
        <v/>
      </c>
      <c r="C129" s="67" t="str">
        <f t="shared" ref="C129" si="217">IF(M128="","",IF(OR(M128="mini",M128="pct"),"Mini",""))&amp;N128</f>
        <v/>
      </c>
      <c r="D129" s="67" t="str">
        <f t="shared" ref="D129" si="218">(IF(OR(M128="tapete",M128="pct"),"t","")&amp;G128&amp;F129)</f>
        <v>252</v>
      </c>
      <c r="E129" s="67" t="str">
        <f t="shared" ref="E129" si="219">(IF(OR(M128="mini",M128="pct"),"m","")&amp;G128&amp;F129)</f>
        <v>252</v>
      </c>
      <c r="F129" s="67">
        <v>2</v>
      </c>
      <c r="G129" s="228"/>
      <c r="H129" s="231"/>
      <c r="I129" s="231"/>
      <c r="J129" s="225"/>
      <c r="K129" s="266"/>
      <c r="L129" s="267"/>
      <c r="M129" s="271"/>
      <c r="N129" s="271"/>
      <c r="O129" s="276" t="str">
        <f>IFERROR(INDEX(dados!$B$2:$B$3,MATCH('preenchimento cartas'!C128,dados!$A$2:$A$3,0)),"")</f>
        <v/>
      </c>
      <c r="P129" s="277"/>
      <c r="Q129" s="277"/>
      <c r="R129" s="277"/>
      <c r="S129" s="278"/>
      <c r="T129" s="89" t="str">
        <f>IFERROR(INDEX(dados!$C$2:$C$3,MATCH(O129,dados!$B$2:$B$3,0)),"")</f>
        <v/>
      </c>
      <c r="U129" s="248"/>
      <c r="V129" s="249"/>
      <c r="W129" s="249"/>
      <c r="X129" s="249"/>
      <c r="Y129" s="249"/>
      <c r="Z129" s="250"/>
      <c r="AA129" s="77" t="str">
        <f>IFERROR(INDEX(diftp,MATCH(U129,[0]!tp,0)),"")</f>
        <v/>
      </c>
      <c r="AB129" s="303"/>
    </row>
    <row r="130" spans="1:28" s="47" customFormat="1" ht="21" customHeight="1" x14ac:dyDescent="0.3">
      <c r="A130" s="47">
        <f t="shared" si="131"/>
        <v>0</v>
      </c>
      <c r="B130" s="67" t="str">
        <f>IF(M128="","",IF(OR(M128="Tapete",M128="pct"),"Tapete",""))&amp;N128</f>
        <v/>
      </c>
      <c r="C130" s="67" t="str">
        <f t="shared" ref="C130" si="220">IF(M128="","",IF(OR(M128="mini",M128="pct"),"Mini",""))&amp;N128</f>
        <v/>
      </c>
      <c r="D130" s="67" t="str">
        <f t="shared" ref="D130" si="221">(IF(OR(M128="tapete",M128="pct"),"t","")&amp;G128&amp;F130)</f>
        <v>253</v>
      </c>
      <c r="E130" s="67" t="str">
        <f t="shared" ref="E130" si="222">(IF(OR(M128="mini",M128="pct"),"m","")&amp;G128&amp;F130)</f>
        <v>253</v>
      </c>
      <c r="F130" s="67">
        <v>3</v>
      </c>
      <c r="G130" s="228"/>
      <c r="H130" s="231"/>
      <c r="I130" s="231"/>
      <c r="J130" s="225"/>
      <c r="K130" s="266"/>
      <c r="L130" s="267"/>
      <c r="M130" s="271"/>
      <c r="N130" s="271"/>
      <c r="O130" s="248"/>
      <c r="P130" s="249"/>
      <c r="Q130" s="249"/>
      <c r="R130" s="249"/>
      <c r="S130" s="250"/>
      <c r="T130" s="75" t="str">
        <f>IFERROR(INDEX(dados!$V$2:$V$35,MATCH(O130,dados!$U$2:$U$35,0)),"")</f>
        <v/>
      </c>
      <c r="U130" s="248"/>
      <c r="V130" s="249"/>
      <c r="W130" s="249"/>
      <c r="X130" s="249"/>
      <c r="Y130" s="249"/>
      <c r="Z130" s="250"/>
      <c r="AA130" s="77" t="str">
        <f>IFERROR(INDEX(diftp,MATCH(U130,[0]!tp,0)),"")</f>
        <v/>
      </c>
      <c r="AB130" s="303"/>
    </row>
    <row r="131" spans="1:28" s="47" customFormat="1" ht="21" customHeight="1" x14ac:dyDescent="0.3">
      <c r="A131" s="47">
        <f t="shared" si="131"/>
        <v>0</v>
      </c>
      <c r="B131" s="67" t="str">
        <f>IF(M128="","",IF(OR(M128="Tapete",M128="pct"),"Tapete",""))&amp;N128</f>
        <v/>
      </c>
      <c r="C131" s="67"/>
      <c r="D131" s="67" t="str">
        <f t="shared" ref="D131" si="223">(IF(OR(M128="tapete",M128="pct"),"t","")&amp;G128&amp;F131)</f>
        <v>254</v>
      </c>
      <c r="E131" s="67" t="str">
        <f t="shared" ref="E131" si="224">(IF(OR(M128="mini",M128="pct"),"m","")&amp;G128&amp;F131)</f>
        <v>254</v>
      </c>
      <c r="F131" s="67">
        <v>4</v>
      </c>
      <c r="G131" s="228"/>
      <c r="H131" s="231"/>
      <c r="I131" s="231"/>
      <c r="J131" s="225"/>
      <c r="K131" s="266"/>
      <c r="L131" s="267"/>
      <c r="M131" s="271"/>
      <c r="N131" s="271"/>
      <c r="O131" s="248"/>
      <c r="P131" s="249"/>
      <c r="Q131" s="249"/>
      <c r="R131" s="249"/>
      <c r="S131" s="250"/>
      <c r="T131" s="75" t="str">
        <f>IFERROR(INDEX(dados!$V$2:$V$35,MATCH(O131,dados!$U$2:$U$35,0)),"")</f>
        <v/>
      </c>
      <c r="U131" s="248"/>
      <c r="V131" s="249"/>
      <c r="W131" s="249"/>
      <c r="X131" s="249"/>
      <c r="Y131" s="249"/>
      <c r="Z131" s="250"/>
      <c r="AA131" s="77" t="str">
        <f>IFERROR(INDEX(diftp,MATCH(U131,[0]!tp,0)),"")</f>
        <v/>
      </c>
      <c r="AB131" s="303"/>
    </row>
    <row r="132" spans="1:28" s="47" customFormat="1" ht="21" customHeight="1" thickBot="1" x14ac:dyDescent="0.35">
      <c r="A132" s="47">
        <f t="shared" si="131"/>
        <v>0</v>
      </c>
      <c r="B132" s="68" t="str">
        <f>IF(N128=2,"",IF(M128="","",IF(OR(M128="Tapete",M128="pct"),"Tapete",""))&amp;N128)</f>
        <v/>
      </c>
      <c r="C132" s="68"/>
      <c r="D132" s="68" t="str">
        <f t="shared" ref="D132" si="225">(IF(OR(M128="tapete",M128="pct"),"t","")&amp;G128&amp;F132)</f>
        <v>255</v>
      </c>
      <c r="E132" s="68" t="str">
        <f t="shared" ref="E132" si="226">(IF(OR(M128="mini",M128="pct"),"m","")&amp;G128&amp;F132)</f>
        <v>255</v>
      </c>
      <c r="F132" s="68">
        <v>5</v>
      </c>
      <c r="G132" s="229"/>
      <c r="H132" s="232"/>
      <c r="I132" s="232"/>
      <c r="J132" s="226"/>
      <c r="K132" s="268"/>
      <c r="L132" s="269"/>
      <c r="M132" s="272"/>
      <c r="N132" s="272"/>
      <c r="O132" s="299"/>
      <c r="P132" s="300"/>
      <c r="Q132" s="300"/>
      <c r="R132" s="300"/>
      <c r="S132" s="300"/>
      <c r="T132" s="301"/>
      <c r="U132" s="251"/>
      <c r="V132" s="252"/>
      <c r="W132" s="252"/>
      <c r="X132" s="252"/>
      <c r="Y132" s="252"/>
      <c r="Z132" s="253"/>
      <c r="AA132" s="78" t="str">
        <f>IFERROR(INDEX(diftp,MATCH(U132,[0]!tp,0)),"")</f>
        <v/>
      </c>
      <c r="AB132" s="304"/>
    </row>
  </sheetData>
  <sheetProtection algorithmName="SHA-512" hashValue="kL4NdhC33VYlglZ+FtdU8+NaEZMy2AUHwBRT81hz0tJxE4L+v/oJO9NW6SINHx7SmmQspbk+myiX5yz4+xpwsg==" saltValue="Jen4oVwSsZZznOX94aWaUw==" spinCount="100000" sheet="1" objects="1" scenarios="1" selectLockedCells="1"/>
  <mergeCells count="468">
    <mergeCell ref="AD2:AK7"/>
    <mergeCell ref="AD1:AK1"/>
    <mergeCell ref="G1:J2"/>
    <mergeCell ref="K3:AB3"/>
    <mergeCell ref="K4:L4"/>
    <mergeCell ref="K5:L5"/>
    <mergeCell ref="O111:S111"/>
    <mergeCell ref="O116:S116"/>
    <mergeCell ref="O101:S101"/>
    <mergeCell ref="O106:S106"/>
    <mergeCell ref="O91:S91"/>
    <mergeCell ref="O96:S96"/>
    <mergeCell ref="O81:S81"/>
    <mergeCell ref="O86:S86"/>
    <mergeCell ref="O76:S76"/>
    <mergeCell ref="O66:S66"/>
    <mergeCell ref="O71:S71"/>
    <mergeCell ref="O56:S56"/>
    <mergeCell ref="O61:S61"/>
    <mergeCell ref="O46:S46"/>
    <mergeCell ref="O51:S51"/>
    <mergeCell ref="O36:S36"/>
    <mergeCell ref="O41:S41"/>
    <mergeCell ref="O26:S26"/>
    <mergeCell ref="G6:J6"/>
    <mergeCell ref="U131:Z131"/>
    <mergeCell ref="U132:Z132"/>
    <mergeCell ref="M128:M132"/>
    <mergeCell ref="N128:N132"/>
    <mergeCell ref="O128:T128"/>
    <mergeCell ref="U128:Z128"/>
    <mergeCell ref="AB128:AB132"/>
    <mergeCell ref="O129:S129"/>
    <mergeCell ref="U129:Z129"/>
    <mergeCell ref="O130:S130"/>
    <mergeCell ref="U130:Z130"/>
    <mergeCell ref="O131:S131"/>
    <mergeCell ref="O132:T132"/>
    <mergeCell ref="G128:G132"/>
    <mergeCell ref="H128:H132"/>
    <mergeCell ref="I128:I132"/>
    <mergeCell ref="J128:J132"/>
    <mergeCell ref="K128:L132"/>
    <mergeCell ref="M123:M127"/>
    <mergeCell ref="N123:N127"/>
    <mergeCell ref="O123:T123"/>
    <mergeCell ref="U123:Z123"/>
    <mergeCell ref="AB123:AB127"/>
    <mergeCell ref="O124:S124"/>
    <mergeCell ref="U124:Z124"/>
    <mergeCell ref="O125:S125"/>
    <mergeCell ref="U125:Z125"/>
    <mergeCell ref="O126:S126"/>
    <mergeCell ref="U126:Z126"/>
    <mergeCell ref="O127:T127"/>
    <mergeCell ref="U127:Z127"/>
    <mergeCell ref="G123:G127"/>
    <mergeCell ref="H123:H127"/>
    <mergeCell ref="I123:I127"/>
    <mergeCell ref="J123:J127"/>
    <mergeCell ref="K123:L127"/>
    <mergeCell ref="M118:M122"/>
    <mergeCell ref="N118:N122"/>
    <mergeCell ref="O118:T118"/>
    <mergeCell ref="U118:Z118"/>
    <mergeCell ref="G118:G122"/>
    <mergeCell ref="H118:H122"/>
    <mergeCell ref="I118:I122"/>
    <mergeCell ref="J118:J122"/>
    <mergeCell ref="K118:L122"/>
    <mergeCell ref="AB113:AB117"/>
    <mergeCell ref="O114:S114"/>
    <mergeCell ref="U114:Z114"/>
    <mergeCell ref="O115:S115"/>
    <mergeCell ref="U115:Z115"/>
    <mergeCell ref="U116:Z116"/>
    <mergeCell ref="O117:T117"/>
    <mergeCell ref="U117:Z117"/>
    <mergeCell ref="AB118:AB122"/>
    <mergeCell ref="O119:S119"/>
    <mergeCell ref="U119:Z119"/>
    <mergeCell ref="O120:S120"/>
    <mergeCell ref="U120:Z120"/>
    <mergeCell ref="O121:S121"/>
    <mergeCell ref="U121:Z121"/>
    <mergeCell ref="O122:T122"/>
    <mergeCell ref="U122:Z122"/>
    <mergeCell ref="G113:G117"/>
    <mergeCell ref="H113:H117"/>
    <mergeCell ref="I113:I117"/>
    <mergeCell ref="J113:J117"/>
    <mergeCell ref="K113:L117"/>
    <mergeCell ref="M108:M112"/>
    <mergeCell ref="N108:N112"/>
    <mergeCell ref="O108:T108"/>
    <mergeCell ref="U108:Z108"/>
    <mergeCell ref="M113:M117"/>
    <mergeCell ref="N113:N117"/>
    <mergeCell ref="O113:T113"/>
    <mergeCell ref="U113:Z113"/>
    <mergeCell ref="AB108:AB112"/>
    <mergeCell ref="O109:S109"/>
    <mergeCell ref="U109:Z109"/>
    <mergeCell ref="O110:S110"/>
    <mergeCell ref="U110:Z110"/>
    <mergeCell ref="U111:Z111"/>
    <mergeCell ref="O112:T112"/>
    <mergeCell ref="U112:Z112"/>
    <mergeCell ref="G108:G112"/>
    <mergeCell ref="H108:H112"/>
    <mergeCell ref="I108:I112"/>
    <mergeCell ref="J108:J112"/>
    <mergeCell ref="K108:L112"/>
    <mergeCell ref="M98:M102"/>
    <mergeCell ref="N98:N102"/>
    <mergeCell ref="O98:T98"/>
    <mergeCell ref="U98:Z98"/>
    <mergeCell ref="M103:M107"/>
    <mergeCell ref="N103:N107"/>
    <mergeCell ref="O103:T103"/>
    <mergeCell ref="U103:Z103"/>
    <mergeCell ref="AB103:AB107"/>
    <mergeCell ref="O104:S104"/>
    <mergeCell ref="U104:Z104"/>
    <mergeCell ref="O105:S105"/>
    <mergeCell ref="U105:Z105"/>
    <mergeCell ref="U106:Z106"/>
    <mergeCell ref="O107:T107"/>
    <mergeCell ref="U107:Z107"/>
    <mergeCell ref="G98:G102"/>
    <mergeCell ref="H98:H102"/>
    <mergeCell ref="I98:I102"/>
    <mergeCell ref="J98:J102"/>
    <mergeCell ref="K98:L102"/>
    <mergeCell ref="G103:G107"/>
    <mergeCell ref="H103:H107"/>
    <mergeCell ref="I103:I107"/>
    <mergeCell ref="J103:J107"/>
    <mergeCell ref="K103:L107"/>
    <mergeCell ref="AB93:AB97"/>
    <mergeCell ref="O94:S94"/>
    <mergeCell ref="U94:Z94"/>
    <mergeCell ref="O95:S95"/>
    <mergeCell ref="U95:Z95"/>
    <mergeCell ref="U96:Z96"/>
    <mergeCell ref="O97:T97"/>
    <mergeCell ref="U97:Z97"/>
    <mergeCell ref="AB98:AB102"/>
    <mergeCell ref="O99:S99"/>
    <mergeCell ref="U99:Z99"/>
    <mergeCell ref="O100:S100"/>
    <mergeCell ref="U100:Z100"/>
    <mergeCell ref="U101:Z101"/>
    <mergeCell ref="O102:T102"/>
    <mergeCell ref="U102:Z102"/>
    <mergeCell ref="G93:G97"/>
    <mergeCell ref="H93:H97"/>
    <mergeCell ref="I93:I97"/>
    <mergeCell ref="J93:J97"/>
    <mergeCell ref="K93:L97"/>
    <mergeCell ref="U90:Z90"/>
    <mergeCell ref="U91:Z91"/>
    <mergeCell ref="O92:T92"/>
    <mergeCell ref="U92:Z92"/>
    <mergeCell ref="M93:M97"/>
    <mergeCell ref="N93:N97"/>
    <mergeCell ref="O93:T93"/>
    <mergeCell ref="U93:Z93"/>
    <mergeCell ref="AB88:AB92"/>
    <mergeCell ref="O89:S89"/>
    <mergeCell ref="U89:Z89"/>
    <mergeCell ref="O90:S90"/>
    <mergeCell ref="U86:Z86"/>
    <mergeCell ref="G83:G87"/>
    <mergeCell ref="H83:H87"/>
    <mergeCell ref="I83:I87"/>
    <mergeCell ref="J83:J87"/>
    <mergeCell ref="K83:L87"/>
    <mergeCell ref="M83:M87"/>
    <mergeCell ref="N83:N87"/>
    <mergeCell ref="G88:G92"/>
    <mergeCell ref="H88:H92"/>
    <mergeCell ref="I88:I92"/>
    <mergeCell ref="J88:J92"/>
    <mergeCell ref="K88:L92"/>
    <mergeCell ref="M88:M92"/>
    <mergeCell ref="N88:N92"/>
    <mergeCell ref="O88:T88"/>
    <mergeCell ref="U88:Z88"/>
    <mergeCell ref="O85:S85"/>
    <mergeCell ref="U85:Z85"/>
    <mergeCell ref="M78:M82"/>
    <mergeCell ref="N78:N82"/>
    <mergeCell ref="O78:T78"/>
    <mergeCell ref="U78:Z78"/>
    <mergeCell ref="AB83:AB87"/>
    <mergeCell ref="O87:T87"/>
    <mergeCell ref="U87:Z87"/>
    <mergeCell ref="G78:G82"/>
    <mergeCell ref="H78:H82"/>
    <mergeCell ref="I78:I82"/>
    <mergeCell ref="J78:J82"/>
    <mergeCell ref="K78:L82"/>
    <mergeCell ref="O83:T83"/>
    <mergeCell ref="U83:Z83"/>
    <mergeCell ref="O84:S84"/>
    <mergeCell ref="U84:Z84"/>
    <mergeCell ref="AB73:AB77"/>
    <mergeCell ref="O74:S74"/>
    <mergeCell ref="U74:Z74"/>
    <mergeCell ref="O75:S75"/>
    <mergeCell ref="U75:Z75"/>
    <mergeCell ref="U76:Z76"/>
    <mergeCell ref="O77:T77"/>
    <mergeCell ref="U77:Z77"/>
    <mergeCell ref="AB78:AB82"/>
    <mergeCell ref="O79:S79"/>
    <mergeCell ref="U79:Z79"/>
    <mergeCell ref="O80:S80"/>
    <mergeCell ref="U80:Z80"/>
    <mergeCell ref="U81:Z81"/>
    <mergeCell ref="O82:T82"/>
    <mergeCell ref="U82:Z82"/>
    <mergeCell ref="G73:G77"/>
    <mergeCell ref="H73:H77"/>
    <mergeCell ref="I73:I77"/>
    <mergeCell ref="J73:J77"/>
    <mergeCell ref="K73:L77"/>
    <mergeCell ref="M68:M72"/>
    <mergeCell ref="N68:N72"/>
    <mergeCell ref="O68:T68"/>
    <mergeCell ref="U68:Z68"/>
    <mergeCell ref="M73:M77"/>
    <mergeCell ref="N73:N77"/>
    <mergeCell ref="O73:T73"/>
    <mergeCell ref="U73:Z73"/>
    <mergeCell ref="AB68:AB72"/>
    <mergeCell ref="O69:S69"/>
    <mergeCell ref="U69:Z69"/>
    <mergeCell ref="O70:S70"/>
    <mergeCell ref="U70:Z70"/>
    <mergeCell ref="U71:Z71"/>
    <mergeCell ref="O72:T72"/>
    <mergeCell ref="U72:Z72"/>
    <mergeCell ref="G68:G72"/>
    <mergeCell ref="H68:H72"/>
    <mergeCell ref="I68:I72"/>
    <mergeCell ref="J68:J72"/>
    <mergeCell ref="K68:L72"/>
    <mergeCell ref="M58:M62"/>
    <mergeCell ref="N58:N62"/>
    <mergeCell ref="O58:T58"/>
    <mergeCell ref="U58:Z58"/>
    <mergeCell ref="M63:M67"/>
    <mergeCell ref="N63:N67"/>
    <mergeCell ref="O63:T63"/>
    <mergeCell ref="U63:Z63"/>
    <mergeCell ref="AB63:AB67"/>
    <mergeCell ref="O64:S64"/>
    <mergeCell ref="U64:Z64"/>
    <mergeCell ref="O65:S65"/>
    <mergeCell ref="U65:Z65"/>
    <mergeCell ref="U66:Z66"/>
    <mergeCell ref="O67:T67"/>
    <mergeCell ref="U67:Z67"/>
    <mergeCell ref="G58:G62"/>
    <mergeCell ref="H58:H62"/>
    <mergeCell ref="I58:I62"/>
    <mergeCell ref="J58:J62"/>
    <mergeCell ref="K58:L62"/>
    <mergeCell ref="G63:G67"/>
    <mergeCell ref="H63:H67"/>
    <mergeCell ref="I63:I67"/>
    <mergeCell ref="J63:J67"/>
    <mergeCell ref="K63:L67"/>
    <mergeCell ref="AB53:AB57"/>
    <mergeCell ref="O54:S54"/>
    <mergeCell ref="U54:Z54"/>
    <mergeCell ref="O55:S55"/>
    <mergeCell ref="U55:Z55"/>
    <mergeCell ref="U56:Z56"/>
    <mergeCell ref="O57:T57"/>
    <mergeCell ref="U57:Z57"/>
    <mergeCell ref="AB58:AB62"/>
    <mergeCell ref="O59:S59"/>
    <mergeCell ref="U59:Z59"/>
    <mergeCell ref="O60:S60"/>
    <mergeCell ref="U60:Z60"/>
    <mergeCell ref="U61:Z61"/>
    <mergeCell ref="O62:T62"/>
    <mergeCell ref="U62:Z62"/>
    <mergeCell ref="G53:G57"/>
    <mergeCell ref="H53:H57"/>
    <mergeCell ref="I53:I57"/>
    <mergeCell ref="J53:J57"/>
    <mergeCell ref="K53:L57"/>
    <mergeCell ref="M48:M52"/>
    <mergeCell ref="N48:N52"/>
    <mergeCell ref="O48:T48"/>
    <mergeCell ref="U48:Z48"/>
    <mergeCell ref="M53:M57"/>
    <mergeCell ref="N53:N57"/>
    <mergeCell ref="O53:T53"/>
    <mergeCell ref="U53:Z53"/>
    <mergeCell ref="AB48:AB52"/>
    <mergeCell ref="O49:S49"/>
    <mergeCell ref="U49:Z49"/>
    <mergeCell ref="O50:S50"/>
    <mergeCell ref="U50:Z50"/>
    <mergeCell ref="U51:Z51"/>
    <mergeCell ref="O52:T52"/>
    <mergeCell ref="U52:Z52"/>
    <mergeCell ref="G48:G52"/>
    <mergeCell ref="H48:H52"/>
    <mergeCell ref="I48:I52"/>
    <mergeCell ref="J48:J52"/>
    <mergeCell ref="K48:L52"/>
    <mergeCell ref="M38:M42"/>
    <mergeCell ref="N38:N42"/>
    <mergeCell ref="O38:T38"/>
    <mergeCell ref="U38:Z38"/>
    <mergeCell ref="M43:M47"/>
    <mergeCell ref="N43:N47"/>
    <mergeCell ref="O43:T43"/>
    <mergeCell ref="U43:Z43"/>
    <mergeCell ref="AB43:AB47"/>
    <mergeCell ref="O44:S44"/>
    <mergeCell ref="U44:Z44"/>
    <mergeCell ref="O45:S45"/>
    <mergeCell ref="U45:Z45"/>
    <mergeCell ref="U46:Z46"/>
    <mergeCell ref="O47:T47"/>
    <mergeCell ref="U47:Z47"/>
    <mergeCell ref="G38:G42"/>
    <mergeCell ref="H38:H42"/>
    <mergeCell ref="I38:I42"/>
    <mergeCell ref="J38:J42"/>
    <mergeCell ref="K38:L42"/>
    <mergeCell ref="G43:G47"/>
    <mergeCell ref="H43:H47"/>
    <mergeCell ref="I43:I47"/>
    <mergeCell ref="J43:J47"/>
    <mergeCell ref="K43:L47"/>
    <mergeCell ref="AB33:AB37"/>
    <mergeCell ref="O34:S34"/>
    <mergeCell ref="U34:Z34"/>
    <mergeCell ref="O35:S35"/>
    <mergeCell ref="U35:Z35"/>
    <mergeCell ref="U36:Z36"/>
    <mergeCell ref="O37:T37"/>
    <mergeCell ref="U37:Z37"/>
    <mergeCell ref="AB38:AB42"/>
    <mergeCell ref="O39:S39"/>
    <mergeCell ref="U39:Z39"/>
    <mergeCell ref="O40:S40"/>
    <mergeCell ref="U40:Z40"/>
    <mergeCell ref="U41:Z41"/>
    <mergeCell ref="O42:T42"/>
    <mergeCell ref="U42:Z42"/>
    <mergeCell ref="G33:G37"/>
    <mergeCell ref="H33:H37"/>
    <mergeCell ref="I33:I37"/>
    <mergeCell ref="J33:J37"/>
    <mergeCell ref="K33:L37"/>
    <mergeCell ref="M28:M32"/>
    <mergeCell ref="N28:N32"/>
    <mergeCell ref="O28:T28"/>
    <mergeCell ref="U28:Z28"/>
    <mergeCell ref="M33:M37"/>
    <mergeCell ref="N33:N37"/>
    <mergeCell ref="O33:T33"/>
    <mergeCell ref="U33:Z33"/>
    <mergeCell ref="O31:S31"/>
    <mergeCell ref="AB28:AB32"/>
    <mergeCell ref="O29:S29"/>
    <mergeCell ref="U29:Z29"/>
    <mergeCell ref="O30:S30"/>
    <mergeCell ref="U30:Z30"/>
    <mergeCell ref="U31:Z31"/>
    <mergeCell ref="O32:T32"/>
    <mergeCell ref="U32:Z32"/>
    <mergeCell ref="G28:G32"/>
    <mergeCell ref="H28:H32"/>
    <mergeCell ref="I28:I32"/>
    <mergeCell ref="J28:J32"/>
    <mergeCell ref="K28:L32"/>
    <mergeCell ref="U24:Z24"/>
    <mergeCell ref="O25:S25"/>
    <mergeCell ref="U25:Z25"/>
    <mergeCell ref="U26:Z26"/>
    <mergeCell ref="U27:Z27"/>
    <mergeCell ref="AA7:AB7"/>
    <mergeCell ref="O13:T13"/>
    <mergeCell ref="O17:T17"/>
    <mergeCell ref="O18:T18"/>
    <mergeCell ref="O22:T22"/>
    <mergeCell ref="AB8:AB12"/>
    <mergeCell ref="AB13:AB17"/>
    <mergeCell ref="AB18:AB22"/>
    <mergeCell ref="AB23:AB27"/>
    <mergeCell ref="O8:T8"/>
    <mergeCell ref="O12:T12"/>
    <mergeCell ref="O23:T23"/>
    <mergeCell ref="O27:T27"/>
    <mergeCell ref="O11:S11"/>
    <mergeCell ref="U7:Z7"/>
    <mergeCell ref="U8:Z8"/>
    <mergeCell ref="U9:Z9"/>
    <mergeCell ref="U10:Z10"/>
    <mergeCell ref="G23:G27"/>
    <mergeCell ref="H23:H27"/>
    <mergeCell ref="I23:I27"/>
    <mergeCell ref="J23:J27"/>
    <mergeCell ref="K23:L27"/>
    <mergeCell ref="M18:M22"/>
    <mergeCell ref="N18:N22"/>
    <mergeCell ref="U18:Z18"/>
    <mergeCell ref="O19:S19"/>
    <mergeCell ref="U19:Z19"/>
    <mergeCell ref="O20:S20"/>
    <mergeCell ref="U20:Z20"/>
    <mergeCell ref="O21:S21"/>
    <mergeCell ref="U21:Z21"/>
    <mergeCell ref="U22:Z22"/>
    <mergeCell ref="G18:G22"/>
    <mergeCell ref="H18:H22"/>
    <mergeCell ref="I18:I22"/>
    <mergeCell ref="J18:J22"/>
    <mergeCell ref="K18:L22"/>
    <mergeCell ref="M23:M27"/>
    <mergeCell ref="N23:N27"/>
    <mergeCell ref="U23:Z23"/>
    <mergeCell ref="O24:S24"/>
    <mergeCell ref="N8:N12"/>
    <mergeCell ref="M13:M17"/>
    <mergeCell ref="N13:N17"/>
    <mergeCell ref="U13:Z13"/>
    <mergeCell ref="O14:S14"/>
    <mergeCell ref="U14:Z14"/>
    <mergeCell ref="O15:S15"/>
    <mergeCell ref="U15:Z15"/>
    <mergeCell ref="O16:S16"/>
    <mergeCell ref="U16:Z16"/>
    <mergeCell ref="U17:Z17"/>
    <mergeCell ref="AX3:AX5"/>
    <mergeCell ref="S4:T4"/>
    <mergeCell ref="S5:T5"/>
    <mergeCell ref="J8:J12"/>
    <mergeCell ref="G8:G12"/>
    <mergeCell ref="H8:H12"/>
    <mergeCell ref="I8:I12"/>
    <mergeCell ref="G13:G17"/>
    <mergeCell ref="H13:H17"/>
    <mergeCell ref="I13:I17"/>
    <mergeCell ref="J13:J17"/>
    <mergeCell ref="K13:L17"/>
    <mergeCell ref="U11:Z11"/>
    <mergeCell ref="U12:Z12"/>
    <mergeCell ref="M4:Q4"/>
    <mergeCell ref="M5:Q5"/>
    <mergeCell ref="U4:AB4"/>
    <mergeCell ref="U5:AB5"/>
    <mergeCell ref="K7:L7"/>
    <mergeCell ref="K8:L12"/>
    <mergeCell ref="M8:M12"/>
    <mergeCell ref="O7:S7"/>
    <mergeCell ref="O9:S9"/>
    <mergeCell ref="O10:S10"/>
  </mergeCells>
  <conditionalFormatting sqref="U17:AA17 U32:AA32 U42:AA42 U52:AA52 U62:AA62 U72:AA72 U82:AA82 U92:AA92 U102:AA102 U112:AA112 U122:AA122 U132:AA132 U37:AA37 U47:AA47 U57:AA57 U67:AA67 U77:AA77 U87:AA87 U97:AA97 U107:AA107 U117:AA117 U127:AA127">
    <cfRule type="expression" dxfId="5" priority="64">
      <formula>$N13=2</formula>
    </cfRule>
  </conditionalFormatting>
  <conditionalFormatting sqref="U12:AA12">
    <cfRule type="expression" dxfId="4" priority="63">
      <formula>$N8=2</formula>
    </cfRule>
  </conditionalFormatting>
  <conditionalFormatting sqref="U22:AA22">
    <cfRule type="expression" dxfId="3" priority="3">
      <formula>$N18=2</formula>
    </cfRule>
  </conditionalFormatting>
  <conditionalFormatting sqref="U27:AA27">
    <cfRule type="expression" dxfId="2" priority="4">
      <formula>$N23=2</formula>
    </cfRule>
  </conditionalFormatting>
  <conditionalFormatting sqref="U8:AB132">
    <cfRule type="expression" dxfId="1" priority="2">
      <formula>$A8="mini"</formula>
    </cfRule>
  </conditionalFormatting>
  <conditionalFormatting sqref="O8:T132">
    <cfRule type="expression" dxfId="0" priority="1">
      <formula>$A8="tapete"</formula>
    </cfRule>
  </conditionalFormatting>
  <dataValidations count="11">
    <dataValidation type="list" allowBlank="1" showInputMessage="1" showErrorMessage="1" sqref="M8 M13 M18 M23 M28 M33 M38 M43 M48 M53 M58 M63 M68 M73 M78 M83 M88 M93 M98 M103 M108 M113 M118 M123 M128" xr:uid="{F89D434F-6E30-4F99-B9B3-D96A5C28AFEB}">
      <formula1>prova</formula1>
    </dataValidation>
    <dataValidation type="list" allowBlank="1" showInputMessage="1" showErrorMessage="1" sqref="N8:N132" xr:uid="{95E33DD4-224B-47BB-8C2E-D41227CADD9D}">
      <formula1>nivel</formula1>
    </dataValidation>
    <dataValidation type="list" allowBlank="1" showInputMessage="1" showErrorMessage="1" sqref="K8 M8 M78 M13 K13 K18 M18 M23 K23 K28 M28 M33 K33 K38 M38 M43 K43 K48 M48 M53 K53 K58 M58 M63 K63 K68 M68 M73 K73 K78 N8:N132 K83 M83 M88 K88 K93 M93 M98 K98 K103 M103 M108 K108 K113 M113 M118 K118 K123 M123 M128 K128" xr:uid="{0C46AC3F-FD35-43C5-8D1B-EBE8687E6A44}">
      <formula1>genero</formula1>
    </dataValidation>
    <dataValidation allowBlank="1" showInputMessage="1" showErrorMessage="1" prompt="Colocar o número de ordem de passagem" sqref="S4 K4" xr:uid="{FF0BF1E9-8145-4445-AE76-89FA286D0A11}"/>
    <dataValidation allowBlank="1" showInputMessage="1" showErrorMessage="1" prompt="Colocar o grupo a que o aluno pertence" sqref="K5 S5" xr:uid="{3B617A2F-67A5-4E1A-8B93-713D49B96D52}"/>
    <dataValidation type="list" allowBlank="1" showInputMessage="1" showErrorMessage="1" sqref="O10:S11 O15:S16 O20:S21 O25:S26 O30:S31 O35:S36 O40:S41 O45:S46 O50:S51 O55:S56 O60:S61 O65:S66 O70:S71 O75:S76 O80:S81 O85:S86 O90:S91 O95:S96 O100:S101 O105:S106 O110:S111 O115:S116 O120:S121 O125:S126 O130:S131" xr:uid="{E31EC60D-A91A-476D-8AC3-4BD8E4735CF0}">
      <formula1>INDIRECT($C8)</formula1>
    </dataValidation>
    <dataValidation type="list" allowBlank="1" showInputMessage="1" showErrorMessage="1" sqref="U8:Z132" xr:uid="{7ED4E766-B1F3-491D-B6D8-34E9070B85F1}">
      <formula1>INDIRECT($B8)</formula1>
    </dataValidation>
    <dataValidation type="list" allowBlank="1" showInputMessage="1" showErrorMessage="1" prompt="Selecionar a CLDE a que pertence a escola" sqref="U5:AB5" xr:uid="{0DA50A13-0135-4AB5-9D67-9B3CE9C60E51}">
      <formula1>CLDE</formula1>
    </dataValidation>
    <dataValidation allowBlank="1" showInputMessage="1" showErrorMessage="1" prompt="Colocar o nome da escola abreviado._x000a_Ex: ES de XXXXXXX" sqref="U4:AB4" xr:uid="{7EDB9AEC-08CA-4ED9-8439-79EFABB418AB}"/>
    <dataValidation allowBlank="1" showInputMessage="1" showErrorMessage="1" prompt="Colocar a data no seguinte formato:_x000a_25-11-2021" sqref="M5:Q5" xr:uid="{E4B241F4-51EF-4A9A-ADCA-166864A76C0F}"/>
    <dataValidation allowBlank="1" showInputMessage="1" showErrorMessage="1" prompt="Colocar o nome da prova" sqref="M4:Q4" xr:uid="{91B8DFDD-A80D-4860-8C40-CA41F941517E}"/>
  </dataValidations>
  <hyperlinks>
    <hyperlink ref="G1:I2" location="'carta de competição - trampolim'!A1" display="Cartas de competição" xr:uid="{DD86531B-63EC-410A-8E66-C7244DC5BFAE}"/>
  </hyperlinks>
  <printOptions horizontalCentered="1"/>
  <pageMargins left="0" right="0" top="0" bottom="0" header="0.31496062992125984" footer="0.31496062992125984"/>
  <pageSetup paperSize="9" scale="69" orientation="landscape" r:id="rId1"/>
  <rowBreaks count="2" manualBreakCount="2">
    <brk id="37" min="6" max="27" man="1"/>
    <brk id="77" min="6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856D-C2EB-439F-8DDD-A2BE30CE7095}">
  <dimension ref="A2:AB26"/>
  <sheetViews>
    <sheetView topLeftCell="K1" workbookViewId="0">
      <selection activeCell="U14" sqref="U14"/>
    </sheetView>
  </sheetViews>
  <sheetFormatPr defaultRowHeight="14.4" x14ac:dyDescent="0.3"/>
  <cols>
    <col min="3" max="3" width="4" bestFit="1" customWidth="1"/>
    <col min="4" max="4" width="1.6640625" customWidth="1"/>
    <col min="5" max="5" width="22.88671875" bestFit="1" customWidth="1"/>
    <col min="6" max="6" width="4" bestFit="1" customWidth="1"/>
    <col min="7" max="7" width="2" customWidth="1"/>
    <col min="8" max="8" width="33" bestFit="1" customWidth="1"/>
    <col min="9" max="9" width="4" bestFit="1" customWidth="1"/>
    <col min="10" max="10" width="2" style="1" customWidth="1"/>
    <col min="11" max="11" width="39.5546875" bestFit="1" customWidth="1"/>
    <col min="12" max="12" width="4" bestFit="1" customWidth="1"/>
    <col min="13" max="13" width="2" style="1" customWidth="1"/>
    <col min="14" max="14" width="37.5546875" bestFit="1" customWidth="1"/>
    <col min="15" max="15" width="4" bestFit="1" customWidth="1"/>
    <col min="16" max="16" width="2" style="1" customWidth="1"/>
    <col min="17" max="17" width="6.6640625" bestFit="1" customWidth="1"/>
    <col min="18" max="18" width="2" bestFit="1" customWidth="1"/>
    <col min="19" max="19" width="9.33203125" bestFit="1" customWidth="1"/>
    <col min="21" max="21" width="39.5546875" bestFit="1" customWidth="1"/>
    <col min="23" max="23" width="38.5546875" bestFit="1" customWidth="1"/>
  </cols>
  <sheetData>
    <row r="2" spans="1:28" x14ac:dyDescent="0.3">
      <c r="A2" t="s">
        <v>65</v>
      </c>
      <c r="B2" t="s">
        <v>50</v>
      </c>
      <c r="C2">
        <v>0.2</v>
      </c>
      <c r="E2" t="s">
        <v>51</v>
      </c>
      <c r="F2">
        <v>0.3</v>
      </c>
      <c r="H2" t="s">
        <v>54</v>
      </c>
      <c r="I2">
        <v>1.2</v>
      </c>
      <c r="K2" t="s">
        <v>8</v>
      </c>
      <c r="L2">
        <v>0.2</v>
      </c>
      <c r="N2" t="s">
        <v>17</v>
      </c>
      <c r="O2">
        <v>0.5</v>
      </c>
      <c r="Q2" t="s">
        <v>34</v>
      </c>
      <c r="R2">
        <v>2</v>
      </c>
      <c r="S2" t="s">
        <v>68</v>
      </c>
      <c r="U2" s="1" t="s">
        <v>50</v>
      </c>
      <c r="V2" s="1">
        <v>0.2</v>
      </c>
      <c r="W2" s="1" t="s">
        <v>8</v>
      </c>
      <c r="X2" s="1">
        <v>0.2</v>
      </c>
      <c r="Z2">
        <v>1</v>
      </c>
      <c r="AB2" s="1" t="s">
        <v>104</v>
      </c>
    </row>
    <row r="3" spans="1:28" x14ac:dyDescent="0.3">
      <c r="A3" t="s">
        <v>66</v>
      </c>
      <c r="B3" t="s">
        <v>53</v>
      </c>
      <c r="C3">
        <v>1</v>
      </c>
      <c r="E3" t="s">
        <v>44</v>
      </c>
      <c r="F3">
        <v>0.3</v>
      </c>
      <c r="H3" t="s">
        <v>55</v>
      </c>
      <c r="I3">
        <v>1.4</v>
      </c>
      <c r="K3" t="s">
        <v>88</v>
      </c>
      <c r="L3">
        <v>0.3</v>
      </c>
      <c r="N3" t="s">
        <v>16</v>
      </c>
      <c r="O3">
        <v>0.7</v>
      </c>
      <c r="Q3" t="s">
        <v>27</v>
      </c>
      <c r="R3">
        <v>3</v>
      </c>
      <c r="S3" t="s">
        <v>67</v>
      </c>
      <c r="U3" s="1" t="s">
        <v>51</v>
      </c>
      <c r="V3" s="1">
        <v>0.3</v>
      </c>
      <c r="W3" s="1" t="s">
        <v>88</v>
      </c>
      <c r="X3" s="1">
        <v>0.3</v>
      </c>
      <c r="Z3">
        <v>2</v>
      </c>
      <c r="AB3" s="1" t="s">
        <v>105</v>
      </c>
    </row>
    <row r="4" spans="1:28" x14ac:dyDescent="0.3">
      <c r="E4" t="s">
        <v>8</v>
      </c>
      <c r="F4">
        <v>0.4</v>
      </c>
      <c r="H4" t="s">
        <v>56</v>
      </c>
      <c r="I4">
        <v>1.6</v>
      </c>
      <c r="K4" t="s">
        <v>89</v>
      </c>
      <c r="L4">
        <v>0.4</v>
      </c>
      <c r="N4" t="s">
        <v>25</v>
      </c>
      <c r="O4">
        <v>0.8</v>
      </c>
      <c r="Q4" t="s">
        <v>33</v>
      </c>
      <c r="U4" s="1" t="s">
        <v>44</v>
      </c>
      <c r="V4" s="1">
        <v>0.3</v>
      </c>
      <c r="W4" s="1" t="s">
        <v>89</v>
      </c>
      <c r="X4" s="1">
        <v>0.4</v>
      </c>
      <c r="Z4">
        <v>3</v>
      </c>
      <c r="AB4" s="1" t="s">
        <v>106</v>
      </c>
    </row>
    <row r="5" spans="1:28" x14ac:dyDescent="0.3">
      <c r="E5" t="s">
        <v>10</v>
      </c>
      <c r="F5">
        <v>0.6</v>
      </c>
      <c r="H5" t="s">
        <v>57</v>
      </c>
      <c r="I5">
        <v>1.8</v>
      </c>
      <c r="K5" t="s">
        <v>43</v>
      </c>
      <c r="L5">
        <v>0.4</v>
      </c>
      <c r="N5" t="s">
        <v>87</v>
      </c>
      <c r="O5">
        <v>0.9</v>
      </c>
      <c r="U5" s="1" t="s">
        <v>8</v>
      </c>
      <c r="V5" s="1">
        <v>0.4</v>
      </c>
      <c r="W5" s="1" t="s">
        <v>43</v>
      </c>
      <c r="X5" s="1">
        <v>0.4</v>
      </c>
      <c r="Z5">
        <v>4</v>
      </c>
      <c r="AB5" s="1" t="s">
        <v>107</v>
      </c>
    </row>
    <row r="6" spans="1:28" x14ac:dyDescent="0.3">
      <c r="E6" t="s">
        <v>52</v>
      </c>
      <c r="F6">
        <v>0.8</v>
      </c>
      <c r="H6" t="s">
        <v>58</v>
      </c>
      <c r="I6">
        <v>2</v>
      </c>
      <c r="K6" t="s">
        <v>7</v>
      </c>
      <c r="L6">
        <v>0.4</v>
      </c>
      <c r="N6" t="s">
        <v>61</v>
      </c>
      <c r="O6">
        <v>0.9</v>
      </c>
      <c r="U6" s="1" t="s">
        <v>10</v>
      </c>
      <c r="V6" s="1">
        <v>0.6</v>
      </c>
      <c r="W6" s="1" t="s">
        <v>7</v>
      </c>
      <c r="X6" s="1">
        <v>0.4</v>
      </c>
      <c r="Z6" s="1">
        <v>5</v>
      </c>
      <c r="AB6" s="1" t="s">
        <v>108</v>
      </c>
    </row>
    <row r="7" spans="1:28" x14ac:dyDescent="0.3">
      <c r="E7" t="s">
        <v>53</v>
      </c>
      <c r="F7">
        <v>1</v>
      </c>
      <c r="H7" t="s">
        <v>59</v>
      </c>
      <c r="I7">
        <v>2.6</v>
      </c>
      <c r="K7" t="s">
        <v>17</v>
      </c>
      <c r="L7">
        <v>0.5</v>
      </c>
      <c r="N7" t="s">
        <v>19</v>
      </c>
      <c r="O7">
        <v>1</v>
      </c>
      <c r="U7" s="1" t="s">
        <v>52</v>
      </c>
      <c r="V7" s="1">
        <v>0.8</v>
      </c>
      <c r="W7" s="1" t="s">
        <v>28</v>
      </c>
      <c r="X7" s="1">
        <v>0.6</v>
      </c>
      <c r="Z7" s="1">
        <v>6</v>
      </c>
      <c r="AB7" s="1" t="s">
        <v>109</v>
      </c>
    </row>
    <row r="8" spans="1:28" x14ac:dyDescent="0.3">
      <c r="E8" t="s">
        <v>54</v>
      </c>
      <c r="F8">
        <v>1.2</v>
      </c>
      <c r="K8" t="s">
        <v>28</v>
      </c>
      <c r="L8">
        <v>0.6</v>
      </c>
      <c r="N8" t="s">
        <v>62</v>
      </c>
      <c r="O8">
        <v>1.1000000000000001</v>
      </c>
      <c r="U8" s="1" t="s">
        <v>53</v>
      </c>
      <c r="V8" s="1">
        <v>1</v>
      </c>
      <c r="W8" s="1" t="s">
        <v>25</v>
      </c>
      <c r="X8" s="1">
        <v>0.8</v>
      </c>
      <c r="Z8" s="1">
        <v>7</v>
      </c>
      <c r="AB8" s="1" t="s">
        <v>110</v>
      </c>
    </row>
    <row r="9" spans="1:28" x14ac:dyDescent="0.3">
      <c r="K9" t="s">
        <v>16</v>
      </c>
      <c r="L9">
        <v>0.7</v>
      </c>
      <c r="N9" t="s">
        <v>9</v>
      </c>
      <c r="O9">
        <v>1.1000000000000001</v>
      </c>
      <c r="U9" s="1" t="s">
        <v>54</v>
      </c>
      <c r="V9" s="1">
        <v>1.2</v>
      </c>
      <c r="W9" s="1" t="s">
        <v>18</v>
      </c>
      <c r="X9" s="1">
        <v>0.8</v>
      </c>
      <c r="Z9" s="1">
        <v>8</v>
      </c>
      <c r="AB9" s="1" t="s">
        <v>111</v>
      </c>
    </row>
    <row r="10" spans="1:28" x14ac:dyDescent="0.3">
      <c r="K10" t="s">
        <v>25</v>
      </c>
      <c r="L10">
        <v>0.8</v>
      </c>
      <c r="N10" t="s">
        <v>63</v>
      </c>
      <c r="O10">
        <v>1.3</v>
      </c>
      <c r="U10" s="1" t="s">
        <v>55</v>
      </c>
      <c r="V10" s="1">
        <v>1.4</v>
      </c>
      <c r="W10" s="1" t="s">
        <v>87</v>
      </c>
      <c r="X10" s="1">
        <v>0.9</v>
      </c>
      <c r="Z10" s="1">
        <v>9</v>
      </c>
      <c r="AB10" s="1" t="s">
        <v>112</v>
      </c>
    </row>
    <row r="11" spans="1:28" x14ac:dyDescent="0.3">
      <c r="K11" t="s">
        <v>18</v>
      </c>
      <c r="L11">
        <v>0.8</v>
      </c>
      <c r="N11" t="s">
        <v>11</v>
      </c>
      <c r="O11">
        <v>1.3</v>
      </c>
      <c r="U11" s="1" t="s">
        <v>56</v>
      </c>
      <c r="V11" s="1">
        <v>1.6</v>
      </c>
      <c r="W11" s="1" t="s">
        <v>61</v>
      </c>
      <c r="X11" s="1">
        <v>0.9</v>
      </c>
      <c r="Z11" s="1">
        <v>10</v>
      </c>
      <c r="AB11" s="1" t="s">
        <v>113</v>
      </c>
    </row>
    <row r="12" spans="1:28" x14ac:dyDescent="0.3">
      <c r="K12" t="s">
        <v>60</v>
      </c>
      <c r="L12">
        <v>0.9</v>
      </c>
      <c r="N12" t="s">
        <v>21</v>
      </c>
      <c r="O12">
        <v>1.3</v>
      </c>
      <c r="U12" s="1" t="s">
        <v>57</v>
      </c>
      <c r="V12" s="1">
        <v>1.8</v>
      </c>
      <c r="W12" s="1" t="s">
        <v>17</v>
      </c>
      <c r="X12" s="1">
        <v>0.5</v>
      </c>
      <c r="Z12" s="1">
        <v>11</v>
      </c>
      <c r="AB12" s="1" t="s">
        <v>114</v>
      </c>
    </row>
    <row r="13" spans="1:28" x14ac:dyDescent="0.3">
      <c r="K13" t="s">
        <v>61</v>
      </c>
      <c r="L13">
        <v>0.9</v>
      </c>
      <c r="N13" t="s">
        <v>12</v>
      </c>
      <c r="O13">
        <v>1.5</v>
      </c>
      <c r="U13" s="1" t="s">
        <v>58</v>
      </c>
      <c r="V13" s="1">
        <v>2</v>
      </c>
      <c r="W13" s="1" t="s">
        <v>16</v>
      </c>
      <c r="X13" s="1">
        <v>0.7</v>
      </c>
      <c r="Z13" s="1">
        <v>12</v>
      </c>
      <c r="AB13" s="1" t="s">
        <v>115</v>
      </c>
    </row>
    <row r="14" spans="1:28" x14ac:dyDescent="0.3">
      <c r="N14" t="s">
        <v>20</v>
      </c>
      <c r="O14">
        <v>1.7</v>
      </c>
      <c r="U14" s="1" t="s">
        <v>59</v>
      </c>
      <c r="V14" s="1">
        <v>2.6</v>
      </c>
      <c r="W14" s="1" t="s">
        <v>19</v>
      </c>
      <c r="X14" s="1">
        <v>1</v>
      </c>
      <c r="Z14" s="1">
        <v>13</v>
      </c>
      <c r="AB14" s="1" t="s">
        <v>116</v>
      </c>
    </row>
    <row r="15" spans="1:28" x14ac:dyDescent="0.3">
      <c r="W15" s="1" t="s">
        <v>62</v>
      </c>
      <c r="X15" s="1">
        <v>1.1000000000000001</v>
      </c>
      <c r="Z15" s="1">
        <v>14</v>
      </c>
      <c r="AB15" s="1" t="s">
        <v>117</v>
      </c>
    </row>
    <row r="16" spans="1:28" x14ac:dyDescent="0.3">
      <c r="W16" s="1" t="s">
        <v>9</v>
      </c>
      <c r="X16" s="1">
        <v>1.1000000000000001</v>
      </c>
      <c r="Z16" s="1">
        <v>15</v>
      </c>
      <c r="AB16" s="1" t="s">
        <v>118</v>
      </c>
    </row>
    <row r="17" spans="23:28" x14ac:dyDescent="0.3">
      <c r="W17" s="1" t="s">
        <v>63</v>
      </c>
      <c r="X17" s="1">
        <v>1.3</v>
      </c>
      <c r="Z17" s="1">
        <v>16</v>
      </c>
      <c r="AB17" s="1" t="s">
        <v>119</v>
      </c>
    </row>
    <row r="18" spans="23:28" x14ac:dyDescent="0.3">
      <c r="W18" s="1" t="s">
        <v>11</v>
      </c>
      <c r="X18" s="1">
        <v>1.3</v>
      </c>
      <c r="Z18" s="1">
        <v>17</v>
      </c>
      <c r="AB18" s="1" t="s">
        <v>120</v>
      </c>
    </row>
    <row r="19" spans="23:28" x14ac:dyDescent="0.3">
      <c r="W19" s="1" t="s">
        <v>21</v>
      </c>
      <c r="X19" s="1">
        <v>1.3</v>
      </c>
      <c r="Z19" s="1">
        <v>18</v>
      </c>
      <c r="AB19" s="1" t="s">
        <v>83</v>
      </c>
    </row>
    <row r="20" spans="23:28" x14ac:dyDescent="0.3">
      <c r="W20" s="1" t="s">
        <v>12</v>
      </c>
      <c r="X20" s="1">
        <v>1.5</v>
      </c>
      <c r="Z20" s="1">
        <v>19</v>
      </c>
      <c r="AB20" s="1" t="s">
        <v>121</v>
      </c>
    </row>
    <row r="21" spans="23:28" x14ac:dyDescent="0.3">
      <c r="W21" s="1" t="s">
        <v>20</v>
      </c>
      <c r="X21" s="1">
        <v>1.7</v>
      </c>
      <c r="Z21" s="1">
        <v>20</v>
      </c>
      <c r="AB21" s="1" t="s">
        <v>122</v>
      </c>
    </row>
    <row r="22" spans="23:28" x14ac:dyDescent="0.3">
      <c r="W22" s="1" t="s">
        <v>50</v>
      </c>
      <c r="X22" s="1">
        <v>0.2</v>
      </c>
      <c r="Z22" s="1">
        <v>21</v>
      </c>
      <c r="AB22" s="1" t="s">
        <v>123</v>
      </c>
    </row>
    <row r="23" spans="23:28" x14ac:dyDescent="0.3">
      <c r="W23" s="1" t="s">
        <v>53</v>
      </c>
      <c r="X23" s="1">
        <v>1</v>
      </c>
      <c r="Z23" s="1">
        <v>22</v>
      </c>
      <c r="AB23" s="1" t="s">
        <v>124</v>
      </c>
    </row>
    <row r="24" spans="23:28" x14ac:dyDescent="0.3">
      <c r="Z24" s="1">
        <v>23</v>
      </c>
      <c r="AB24" s="1" t="s">
        <v>125</v>
      </c>
    </row>
    <row r="25" spans="23:28" x14ac:dyDescent="0.3">
      <c r="Z25" s="1">
        <v>24</v>
      </c>
      <c r="AB25" s="1" t="s">
        <v>126</v>
      </c>
    </row>
    <row r="26" spans="23:28" x14ac:dyDescent="0.3">
      <c r="Z26" s="1">
        <v>25</v>
      </c>
    </row>
  </sheetData>
  <sheetProtection algorithmName="SHA-512" hashValue="QWZTBF+nP3Zx3jVpin7eVlRSyegi6BJmU854C+ZQO2hC7tWsgxW89nDPVkqqBg1wVHz/+0x958Mt2J/QO8/SJQ==" saltValue="8OaQ02FeCyMz5JBRCYjCU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870B40-2080-4C88-9822-05CB875FD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F17E5-905C-45BF-BB97-802EB185B9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A9EAD-5FC7-45D5-85D6-79487E9293F2}">
  <ds:schemaRefs>
    <ds:schemaRef ds:uri="9f946baf-b309-43aa-8ad6-eaacf945a3a5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15</vt:i4>
      </vt:variant>
    </vt:vector>
  </HeadingPairs>
  <TitlesOfParts>
    <vt:vector size="18" baseType="lpstr">
      <vt:lpstr>carta de competição - trampolim</vt:lpstr>
      <vt:lpstr>preenchimento cartas</vt:lpstr>
      <vt:lpstr>dados</vt:lpstr>
      <vt:lpstr>'carta de competição - trampolim'!Área_de_Impressão</vt:lpstr>
      <vt:lpstr>'preenchimento cartas'!Área_de_Impressão</vt:lpstr>
      <vt:lpstr>cartas</vt:lpstr>
      <vt:lpstr>CLDE</vt:lpstr>
      <vt:lpstr>difmini</vt:lpstr>
      <vt:lpstr>diftp</vt:lpstr>
      <vt:lpstr>genero</vt:lpstr>
      <vt:lpstr>mini2</vt:lpstr>
      <vt:lpstr>mini3</vt:lpstr>
      <vt:lpstr>minitrampolim</vt:lpstr>
      <vt:lpstr>nivel</vt:lpstr>
      <vt:lpstr>prova</vt:lpstr>
      <vt:lpstr>tapete2</vt:lpstr>
      <vt:lpstr>tapete3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Emanuel Rocha</dc:creator>
  <cp:lastModifiedBy>José Emanuel Rocha</cp:lastModifiedBy>
  <cp:lastPrinted>2021-11-30T15:48:27Z</cp:lastPrinted>
  <dcterms:created xsi:type="dcterms:W3CDTF">2012-01-02T18:46:05Z</dcterms:created>
  <dcterms:modified xsi:type="dcterms:W3CDTF">2022-01-04T10:34:28Z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