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https://raemineduc.sharepoint.com/sites/DesportosGmnicos2-1234/Documentos Partilhados/1234/cartas de competição/"/>
    </mc:Choice>
  </mc:AlternateContent>
  <xr:revisionPtr revIDLastSave="2724" documentId="8_{F036919C-E088-43F2-9319-0ADD6D9B53DD}" xr6:coauthVersionLast="47" xr6:coauthVersionMax="47" xr10:uidLastSave="{D0756FF7-C821-4D18-89BF-72251EFAAA27}"/>
  <workbookProtection workbookAlgorithmName="SHA-512" workbookHashValue="LQ5FpKb5C9Pu5tcYN5Cb1FeItV+XvQ7a+vVYWSnbtGv66goCDFhBetDg8WGXikbKti5X1WkAltZav6avNxEgBQ==" workbookSaltValue="Li4WcuzT0VSJd8RQBcXQkg==" workbookSpinCount="100000" lockStructure="1"/>
  <bookViews>
    <workbookView showSheetTabs="0" xWindow="-108" yWindow="-108" windowWidth="23256" windowHeight="13176" tabRatio="510" xr2:uid="{00000000-000D-0000-FFFF-FFFF00000000}"/>
  </bookViews>
  <sheets>
    <sheet name="carta de competição" sheetId="1" r:id="rId1"/>
    <sheet name="preenchimento cartas" sheetId="4" r:id="rId2"/>
    <sheet name="dados" sheetId="3" state="hidden" r:id="rId3"/>
    <sheet name="Folha1" sheetId="6" state="hidden" r:id="rId4"/>
    <sheet name="Folha3" sheetId="8" state="hidden" r:id="rId5"/>
    <sheet name="Folha4" sheetId="9" state="hidden" r:id="rId6"/>
  </sheets>
  <definedNames>
    <definedName name="alunos">dados!#REF!</definedName>
    <definedName name="_xlnm.Print_Area" localSheetId="0">'carta de competição'!$E$4:$AV$35</definedName>
    <definedName name="_xlnm.Print_Area" localSheetId="1">'preenchimento cartas'!$AD$3:$BH$34</definedName>
    <definedName name="cartas">dados!$B$2:$B$26</definedName>
    <definedName name="CLDE">dados!$D$2:$D$25</definedName>
    <definedName name="competição">dados!$G$2:$G$6</definedName>
    <definedName name="copçãoa">dados!$AB$2:$AB$6</definedName>
    <definedName name="copçãoaa">dados!$AE$2</definedName>
    <definedName name="copçãob">dados!$AC$2:$AC$8</definedName>
    <definedName name="copçãobb">dados!$AF$2:$AF$3</definedName>
    <definedName name="copçãoc">dados!$AD$2:$AD$8</definedName>
    <definedName name="copçãocc">dados!$AG$2:$AG$3</definedName>
    <definedName name="imagem">INDEX(Folha1!$D:$D,MATCH(#REF!,Folha1!$H:$H,0))</definedName>
    <definedName name="nivel">dados!$A$2:$A$3</definedName>
    <definedName name="OPA">INDEX(listaopções,MATCH('carta de competição'!#REF!,opções,0))</definedName>
    <definedName name="opção">dados!$K$2:$K$4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9" l="1"/>
  <c r="H6" i="9" s="1" a="1"/>
  <c r="H6" i="9" s="1"/>
  <c r="H5" i="9" s="1"/>
  <c r="I10" i="4"/>
  <c r="E8" i="1"/>
  <c r="I11" i="4"/>
  <c r="J11" i="4"/>
  <c r="K11" i="4"/>
  <c r="L11" i="4"/>
  <c r="M11" i="4"/>
  <c r="N11" i="4"/>
  <c r="O11" i="4"/>
  <c r="I12" i="4"/>
  <c r="J12" i="4"/>
  <c r="K12" i="4"/>
  <c r="L12" i="4"/>
  <c r="M12" i="4"/>
  <c r="N12" i="4"/>
  <c r="O12" i="4"/>
  <c r="I13" i="4"/>
  <c r="J13" i="4"/>
  <c r="K13" i="4"/>
  <c r="L13" i="4"/>
  <c r="M13" i="4"/>
  <c r="N13" i="4"/>
  <c r="O13" i="4"/>
  <c r="I14" i="4"/>
  <c r="J14" i="4"/>
  <c r="K14" i="4"/>
  <c r="L14" i="4"/>
  <c r="M14" i="4"/>
  <c r="N14" i="4"/>
  <c r="O14" i="4"/>
  <c r="I15" i="4"/>
  <c r="J15" i="4"/>
  <c r="K15" i="4"/>
  <c r="L15" i="4"/>
  <c r="M15" i="4"/>
  <c r="N15" i="4"/>
  <c r="O15" i="4"/>
  <c r="I16" i="4"/>
  <c r="J16" i="4"/>
  <c r="K16" i="4"/>
  <c r="L16" i="4"/>
  <c r="M16" i="4"/>
  <c r="N16" i="4"/>
  <c r="O16" i="4"/>
  <c r="I17" i="4"/>
  <c r="J17" i="4"/>
  <c r="K17" i="4"/>
  <c r="L17" i="4"/>
  <c r="M17" i="4"/>
  <c r="N17" i="4"/>
  <c r="O17" i="4"/>
  <c r="I18" i="4"/>
  <c r="J18" i="4"/>
  <c r="K18" i="4"/>
  <c r="L18" i="4"/>
  <c r="M18" i="4"/>
  <c r="N18" i="4"/>
  <c r="O18" i="4"/>
  <c r="I19" i="4"/>
  <c r="J19" i="4"/>
  <c r="K19" i="4"/>
  <c r="L19" i="4"/>
  <c r="M19" i="4"/>
  <c r="N19" i="4"/>
  <c r="O19" i="4"/>
  <c r="I20" i="4"/>
  <c r="J20" i="4"/>
  <c r="K20" i="4"/>
  <c r="L20" i="4"/>
  <c r="M20" i="4"/>
  <c r="N20" i="4"/>
  <c r="O20" i="4"/>
  <c r="I21" i="4"/>
  <c r="J21" i="4"/>
  <c r="K21" i="4"/>
  <c r="L21" i="4"/>
  <c r="M21" i="4"/>
  <c r="N21" i="4"/>
  <c r="O21" i="4"/>
  <c r="I22" i="4"/>
  <c r="J22" i="4"/>
  <c r="K22" i="4"/>
  <c r="L22" i="4"/>
  <c r="M22" i="4"/>
  <c r="N22" i="4"/>
  <c r="O22" i="4"/>
  <c r="I23" i="4"/>
  <c r="J23" i="4"/>
  <c r="K23" i="4"/>
  <c r="L23" i="4"/>
  <c r="M23" i="4"/>
  <c r="N23" i="4"/>
  <c r="O23" i="4"/>
  <c r="I24" i="4"/>
  <c r="J24" i="4"/>
  <c r="K24" i="4"/>
  <c r="L24" i="4"/>
  <c r="M24" i="4"/>
  <c r="N24" i="4"/>
  <c r="O24" i="4"/>
  <c r="I25" i="4"/>
  <c r="J25" i="4"/>
  <c r="K25" i="4"/>
  <c r="L25" i="4"/>
  <c r="M25" i="4"/>
  <c r="N25" i="4"/>
  <c r="O25" i="4"/>
  <c r="I26" i="4"/>
  <c r="J26" i="4"/>
  <c r="K26" i="4"/>
  <c r="L26" i="4"/>
  <c r="M26" i="4"/>
  <c r="N26" i="4"/>
  <c r="O26" i="4"/>
  <c r="I27" i="4"/>
  <c r="J27" i="4"/>
  <c r="K27" i="4"/>
  <c r="L27" i="4"/>
  <c r="M27" i="4"/>
  <c r="N27" i="4"/>
  <c r="O27" i="4"/>
  <c r="I28" i="4"/>
  <c r="J28" i="4"/>
  <c r="K28" i="4"/>
  <c r="L28" i="4"/>
  <c r="M28" i="4"/>
  <c r="N28" i="4"/>
  <c r="O28" i="4"/>
  <c r="I29" i="4"/>
  <c r="J29" i="4"/>
  <c r="K29" i="4"/>
  <c r="L29" i="4"/>
  <c r="M29" i="4"/>
  <c r="N29" i="4"/>
  <c r="O29" i="4"/>
  <c r="I30" i="4"/>
  <c r="J30" i="4"/>
  <c r="K30" i="4"/>
  <c r="L30" i="4"/>
  <c r="M30" i="4"/>
  <c r="N30" i="4"/>
  <c r="O30" i="4"/>
  <c r="I31" i="4"/>
  <c r="J31" i="4"/>
  <c r="K31" i="4"/>
  <c r="L31" i="4"/>
  <c r="M31" i="4"/>
  <c r="N31" i="4"/>
  <c r="O31" i="4"/>
  <c r="I32" i="4"/>
  <c r="J32" i="4"/>
  <c r="K32" i="4"/>
  <c r="L32" i="4"/>
  <c r="M32" i="4"/>
  <c r="N32" i="4"/>
  <c r="O32" i="4"/>
  <c r="I33" i="4"/>
  <c r="J33" i="4"/>
  <c r="K33" i="4"/>
  <c r="L33" i="4"/>
  <c r="M33" i="4"/>
  <c r="N33" i="4"/>
  <c r="O33" i="4"/>
  <c r="I34" i="4"/>
  <c r="J34" i="4"/>
  <c r="K34" i="4"/>
  <c r="L34" i="4"/>
  <c r="M34" i="4"/>
  <c r="N34" i="4"/>
  <c r="O34" i="4"/>
  <c r="J10" i="4"/>
  <c r="K10" i="4"/>
  <c r="L10" i="4"/>
  <c r="M10" i="4"/>
  <c r="N10" i="4"/>
  <c r="O10" i="4"/>
  <c r="Z11" i="4"/>
  <c r="Y11" i="4" s="1"/>
  <c r="AA11" i="4"/>
  <c r="Z12" i="4"/>
  <c r="Y12" i="4" s="1"/>
  <c r="AA12" i="4"/>
  <c r="Z13" i="4"/>
  <c r="Y13" i="4" s="1"/>
  <c r="AA13" i="4"/>
  <c r="Z14" i="4"/>
  <c r="Y14" i="4" s="1"/>
  <c r="AA14" i="4"/>
  <c r="Z15" i="4"/>
  <c r="Y15" i="4" s="1"/>
  <c r="AA15" i="4"/>
  <c r="Z16" i="4"/>
  <c r="Y16" i="4" s="1"/>
  <c r="AA16" i="4"/>
  <c r="Z17" i="4"/>
  <c r="Y17" i="4" s="1"/>
  <c r="AA17" i="4"/>
  <c r="Z18" i="4"/>
  <c r="Y18" i="4" s="1"/>
  <c r="AA18" i="4"/>
  <c r="Z19" i="4"/>
  <c r="Y19" i="4" s="1"/>
  <c r="AA19" i="4"/>
  <c r="Z20" i="4"/>
  <c r="Y20" i="4" s="1"/>
  <c r="AA20" i="4"/>
  <c r="Z21" i="4"/>
  <c r="Y21" i="4" s="1"/>
  <c r="AA21" i="4"/>
  <c r="Z22" i="4"/>
  <c r="Y22" i="4" s="1"/>
  <c r="AA22" i="4"/>
  <c r="Z23" i="4"/>
  <c r="Y23" i="4" s="1"/>
  <c r="AA23" i="4"/>
  <c r="Z24" i="4"/>
  <c r="Y24" i="4" s="1"/>
  <c r="AA24" i="4"/>
  <c r="Z25" i="4"/>
  <c r="Y25" i="4" s="1"/>
  <c r="AA25" i="4"/>
  <c r="Z26" i="4"/>
  <c r="AC26" i="4" s="1" a="1"/>
  <c r="AC26" i="4" s="1"/>
  <c r="AA26" i="4"/>
  <c r="Z27" i="4"/>
  <c r="Y27" i="4" s="1"/>
  <c r="AA27" i="4"/>
  <c r="Z28" i="4"/>
  <c r="Y28" i="4" s="1"/>
  <c r="AA28" i="4"/>
  <c r="Z29" i="4"/>
  <c r="Y29" i="4" s="1"/>
  <c r="AA29" i="4"/>
  <c r="Z30" i="4"/>
  <c r="Y30" i="4" s="1"/>
  <c r="AA30" i="4"/>
  <c r="Z31" i="4"/>
  <c r="Y31" i="4" s="1"/>
  <c r="AA31" i="4"/>
  <c r="Z32" i="4"/>
  <c r="AC32" i="4" s="1" a="1"/>
  <c r="AC32" i="4" s="1"/>
  <c r="AA32" i="4"/>
  <c r="Z33" i="4"/>
  <c r="Y33" i="4" s="1"/>
  <c r="AA33" i="4"/>
  <c r="Z34" i="4"/>
  <c r="Y34" i="4" s="1"/>
  <c r="AA34" i="4"/>
  <c r="Q14" i="1"/>
  <c r="A8" i="1"/>
  <c r="L12" i="1" s="1"/>
  <c r="L14" i="1" s="1"/>
  <c r="J9" i="9" l="1" a="1"/>
  <c r="J9" i="9" s="1"/>
  <c r="J8" i="9" s="1"/>
  <c r="F12" i="9" a="1"/>
  <c r="F12" i="9" s="1"/>
  <c r="F11" i="9" s="1"/>
  <c r="H12" i="9" a="1"/>
  <c r="H12" i="9" s="1"/>
  <c r="H11" i="9" s="1"/>
  <c r="J12" i="9" a="1"/>
  <c r="J12" i="9" s="1"/>
  <c r="J11" i="9" s="1"/>
  <c r="F9" i="9" a="1"/>
  <c r="F9" i="9" s="1"/>
  <c r="F8" i="9" s="1"/>
  <c r="B12" i="9" a="1"/>
  <c r="B12" i="9" s="1"/>
  <c r="B11" i="9" s="1"/>
  <c r="D12" i="9" a="1"/>
  <c r="D12" i="9" s="1"/>
  <c r="D11" i="9" s="1"/>
  <c r="J6" i="9" a="1"/>
  <c r="J6" i="9" s="1"/>
  <c r="J5" i="9" s="1"/>
  <c r="B9" i="9" a="1"/>
  <c r="B9" i="9" s="1"/>
  <c r="B8" i="9" s="1"/>
  <c r="D9" i="9" a="1"/>
  <c r="D9" i="9" s="1"/>
  <c r="D8" i="9" s="1"/>
  <c r="H9" i="9" a="1"/>
  <c r="H9" i="9" s="1"/>
  <c r="H8" i="9" s="1"/>
  <c r="D6" i="9" a="1"/>
  <c r="D6" i="9" s="1"/>
  <c r="D5" i="9" s="1"/>
  <c r="F6" i="9" a="1"/>
  <c r="F6" i="9" s="1"/>
  <c r="F5" i="9" s="1"/>
  <c r="I6" i="9"/>
  <c r="A6" i="9"/>
  <c r="B6" i="9" a="1"/>
  <c r="B6" i="9" s="1"/>
  <c r="B5" i="9" s="1"/>
  <c r="AB20" i="4"/>
  <c r="AB19" i="4"/>
  <c r="AB12" i="4"/>
  <c r="AB11" i="4"/>
  <c r="AC29" i="4" a="1"/>
  <c r="AC29" i="4" s="1"/>
  <c r="AC23" i="4" a="1"/>
  <c r="AC23" i="4" s="1"/>
  <c r="AB28" i="4"/>
  <c r="AC17" i="4" a="1"/>
  <c r="AC17" i="4" s="1"/>
  <c r="AB27" i="4"/>
  <c r="AC16" i="4" a="1"/>
  <c r="AC16" i="4" s="1"/>
  <c r="AB34" i="4"/>
  <c r="AB26" i="4"/>
  <c r="AB18" i="4"/>
  <c r="AC28" i="4" a="1"/>
  <c r="AC28" i="4" s="1"/>
  <c r="AC22" i="4" a="1"/>
  <c r="AC22" i="4" s="1"/>
  <c r="AC15" i="4" a="1"/>
  <c r="AC15" i="4" s="1"/>
  <c r="AB33" i="4"/>
  <c r="AB25" i="4"/>
  <c r="AB17" i="4"/>
  <c r="AC34" i="4" a="1"/>
  <c r="AC34" i="4" s="1"/>
  <c r="AC27" i="4" a="1"/>
  <c r="AC27" i="4" s="1"/>
  <c r="AC21" i="4" a="1"/>
  <c r="AC21" i="4" s="1"/>
  <c r="AC30" i="4" a="1"/>
  <c r="AC30" i="4" s="1"/>
  <c r="Y26" i="4"/>
  <c r="Y32" i="4"/>
  <c r="AB32" i="4"/>
  <c r="AB24" i="4"/>
  <c r="AB16" i="4"/>
  <c r="AC33" i="4" a="1"/>
  <c r="AC33" i="4" s="1"/>
  <c r="AC20" i="4" a="1"/>
  <c r="AC20" i="4" s="1"/>
  <c r="AC14" i="4" a="1"/>
  <c r="AC14" i="4" s="1"/>
  <c r="AB31" i="4"/>
  <c r="AB23" i="4"/>
  <c r="AB15" i="4"/>
  <c r="AC19" i="4" a="1"/>
  <c r="AC19" i="4" s="1"/>
  <c r="AC13" i="4" a="1"/>
  <c r="AC13" i="4" s="1"/>
  <c r="AB30" i="4"/>
  <c r="AB22" i="4"/>
  <c r="AB14" i="4"/>
  <c r="AC31" i="4" a="1"/>
  <c r="AC31" i="4" s="1"/>
  <c r="AC25" i="4" a="1"/>
  <c r="AC25" i="4" s="1"/>
  <c r="AC12" i="4" a="1"/>
  <c r="AC12" i="4" s="1"/>
  <c r="AB29" i="4"/>
  <c r="AB21" i="4"/>
  <c r="AB13" i="4"/>
  <c r="AC24" i="4" a="1"/>
  <c r="AC24" i="4" s="1"/>
  <c r="AC18" i="4" a="1"/>
  <c r="AC18" i="4" s="1"/>
  <c r="AC11" i="4" a="1"/>
  <c r="AC11" i="4" s="1"/>
  <c r="BB12" i="4"/>
  <c r="BG12" i="4"/>
  <c r="BH12" i="4"/>
  <c r="BF12" i="4"/>
  <c r="BE12" i="4"/>
  <c r="BD12" i="4"/>
  <c r="BC12" i="4"/>
  <c r="G6" i="9" l="1"/>
  <c r="E6" i="9"/>
  <c r="K6" i="9"/>
  <c r="AA10" i="4"/>
  <c r="R26" i="4" l="1"/>
  <c r="B26" i="4" s="1"/>
  <c r="S26" i="4"/>
  <c r="C26" i="4" s="1"/>
  <c r="T26" i="4"/>
  <c r="D26" i="4" s="1"/>
  <c r="U26" i="4"/>
  <c r="E26" i="4" s="1"/>
  <c r="V26" i="4"/>
  <c r="F26" i="4" s="1"/>
  <c r="W26" i="4"/>
  <c r="G26" i="4" s="1"/>
  <c r="Q26" i="4"/>
  <c r="A26" i="4" s="1"/>
  <c r="Q33" i="4"/>
  <c r="A33" i="4" s="1"/>
  <c r="R33" i="4"/>
  <c r="B33" i="4" s="1"/>
  <c r="S33" i="4"/>
  <c r="C33" i="4" s="1"/>
  <c r="T33" i="4"/>
  <c r="D33" i="4" s="1"/>
  <c r="U33" i="4"/>
  <c r="E33" i="4" s="1"/>
  <c r="V33" i="4"/>
  <c r="F33" i="4" s="1"/>
  <c r="W33" i="4"/>
  <c r="G33" i="4" s="1"/>
  <c r="Q25" i="4"/>
  <c r="A25" i="4" s="1"/>
  <c r="R25" i="4"/>
  <c r="B25" i="4" s="1"/>
  <c r="S25" i="4"/>
  <c r="C25" i="4" s="1"/>
  <c r="T25" i="4"/>
  <c r="D25" i="4" s="1"/>
  <c r="U25" i="4"/>
  <c r="E25" i="4" s="1"/>
  <c r="V25" i="4"/>
  <c r="F25" i="4" s="1"/>
  <c r="W25" i="4"/>
  <c r="G25" i="4" s="1"/>
  <c r="Q17" i="4"/>
  <c r="A17" i="4" s="1"/>
  <c r="W17" i="4"/>
  <c r="G17" i="4" s="1"/>
  <c r="R17" i="4"/>
  <c r="B17" i="4" s="1"/>
  <c r="S17" i="4"/>
  <c r="C17" i="4" s="1"/>
  <c r="T17" i="4"/>
  <c r="D17" i="4" s="1"/>
  <c r="U17" i="4"/>
  <c r="E17" i="4" s="1"/>
  <c r="V17" i="4"/>
  <c r="F17" i="4" s="1"/>
  <c r="Q32" i="4"/>
  <c r="A32" i="4" s="1"/>
  <c r="R32" i="4"/>
  <c r="B32" i="4" s="1"/>
  <c r="S32" i="4"/>
  <c r="C32" i="4" s="1"/>
  <c r="V32" i="4"/>
  <c r="F32" i="4" s="1"/>
  <c r="T32" i="4"/>
  <c r="D32" i="4" s="1"/>
  <c r="U32" i="4"/>
  <c r="E32" i="4" s="1"/>
  <c r="W32" i="4"/>
  <c r="G32" i="4" s="1"/>
  <c r="Q24" i="4"/>
  <c r="A24" i="4" s="1"/>
  <c r="V24" i="4"/>
  <c r="F24" i="4" s="1"/>
  <c r="R24" i="4"/>
  <c r="B24" i="4" s="1"/>
  <c r="S24" i="4"/>
  <c r="C24" i="4" s="1"/>
  <c r="T24" i="4"/>
  <c r="D24" i="4" s="1"/>
  <c r="U24" i="4"/>
  <c r="E24" i="4" s="1"/>
  <c r="W24" i="4"/>
  <c r="G24" i="4" s="1"/>
  <c r="Q16" i="4"/>
  <c r="A16" i="4" s="1"/>
  <c r="V16" i="4"/>
  <c r="F16" i="4" s="1"/>
  <c r="R16" i="4"/>
  <c r="B16" i="4" s="1"/>
  <c r="S16" i="4"/>
  <c r="C16" i="4" s="1"/>
  <c r="T16" i="4"/>
  <c r="D16" i="4" s="1"/>
  <c r="U16" i="4"/>
  <c r="E16" i="4" s="1"/>
  <c r="W16" i="4"/>
  <c r="G16" i="4" s="1"/>
  <c r="R18" i="4"/>
  <c r="B18" i="4" s="1"/>
  <c r="S18" i="4"/>
  <c r="C18" i="4" s="1"/>
  <c r="T18" i="4"/>
  <c r="D18" i="4" s="1"/>
  <c r="U18" i="4"/>
  <c r="E18" i="4" s="1"/>
  <c r="V18" i="4"/>
  <c r="F18" i="4" s="1"/>
  <c r="W18" i="4"/>
  <c r="G18" i="4" s="1"/>
  <c r="Q18" i="4"/>
  <c r="A18" i="4" s="1"/>
  <c r="W31" i="4"/>
  <c r="G31" i="4" s="1"/>
  <c r="U31" i="4"/>
  <c r="E31" i="4" s="1"/>
  <c r="Q31" i="4"/>
  <c r="A31" i="4" s="1"/>
  <c r="R31" i="4"/>
  <c r="B31" i="4" s="1"/>
  <c r="S31" i="4"/>
  <c r="C31" i="4" s="1"/>
  <c r="T31" i="4"/>
  <c r="D31" i="4" s="1"/>
  <c r="V31" i="4"/>
  <c r="F31" i="4" s="1"/>
  <c r="W15" i="4"/>
  <c r="G15" i="4" s="1"/>
  <c r="Q15" i="4"/>
  <c r="A15" i="4" s="1"/>
  <c r="R15" i="4"/>
  <c r="B15" i="4" s="1"/>
  <c r="U15" i="4"/>
  <c r="E15" i="4" s="1"/>
  <c r="S15" i="4"/>
  <c r="C15" i="4" s="1"/>
  <c r="T15" i="4"/>
  <c r="D15" i="4" s="1"/>
  <c r="V15" i="4"/>
  <c r="F15" i="4" s="1"/>
  <c r="V22" i="4"/>
  <c r="F22" i="4" s="1"/>
  <c r="T22" i="4"/>
  <c r="D22" i="4" s="1"/>
  <c r="W22" i="4"/>
  <c r="G22" i="4" s="1"/>
  <c r="Q22" i="4"/>
  <c r="A22" i="4" s="1"/>
  <c r="R22" i="4"/>
  <c r="B22" i="4" s="1"/>
  <c r="S22" i="4"/>
  <c r="C22" i="4" s="1"/>
  <c r="U22" i="4"/>
  <c r="E22" i="4" s="1"/>
  <c r="U29" i="4"/>
  <c r="E29" i="4" s="1"/>
  <c r="V29" i="4"/>
  <c r="F29" i="4" s="1"/>
  <c r="W29" i="4"/>
  <c r="G29" i="4" s="1"/>
  <c r="Q29" i="4"/>
  <c r="A29" i="4" s="1"/>
  <c r="S29" i="4"/>
  <c r="C29" i="4" s="1"/>
  <c r="R29" i="4"/>
  <c r="B29" i="4" s="1"/>
  <c r="T29" i="4"/>
  <c r="D29" i="4" s="1"/>
  <c r="U21" i="4"/>
  <c r="E21" i="4" s="1"/>
  <c r="V21" i="4"/>
  <c r="F21" i="4" s="1"/>
  <c r="W21" i="4"/>
  <c r="G21" i="4" s="1"/>
  <c r="Q21" i="4"/>
  <c r="A21" i="4" s="1"/>
  <c r="S21" i="4"/>
  <c r="C21" i="4" s="1"/>
  <c r="R21" i="4"/>
  <c r="B21" i="4" s="1"/>
  <c r="T21" i="4"/>
  <c r="D21" i="4" s="1"/>
  <c r="U13" i="4"/>
  <c r="E13" i="4" s="1"/>
  <c r="V13" i="4"/>
  <c r="F13" i="4" s="1"/>
  <c r="W13" i="4"/>
  <c r="G13" i="4" s="1"/>
  <c r="Q13" i="4"/>
  <c r="A13" i="4" s="1"/>
  <c r="R13" i="4"/>
  <c r="B13" i="4" s="1"/>
  <c r="S13" i="4"/>
  <c r="C13" i="4" s="1"/>
  <c r="T13" i="4"/>
  <c r="D13" i="4" s="1"/>
  <c r="S11" i="4"/>
  <c r="C11" i="4" s="1"/>
  <c r="BD11" i="4" s="1"/>
  <c r="T11" i="4"/>
  <c r="D11" i="4" s="1"/>
  <c r="BE11" i="4" s="1"/>
  <c r="U11" i="4"/>
  <c r="E11" i="4" s="1"/>
  <c r="BF11" i="4" s="1"/>
  <c r="V11" i="4"/>
  <c r="F11" i="4" s="1"/>
  <c r="BG11" i="4" s="1"/>
  <c r="W11" i="4"/>
  <c r="G11" i="4" s="1"/>
  <c r="BH11" i="4" s="1"/>
  <c r="Q11" i="4"/>
  <c r="A11" i="4" s="1"/>
  <c r="BB11" i="4" s="1"/>
  <c r="R11" i="4"/>
  <c r="B11" i="4" s="1"/>
  <c r="BC11" i="4" s="1"/>
  <c r="R34" i="4"/>
  <c r="B34" i="4" s="1"/>
  <c r="S34" i="4"/>
  <c r="C34" i="4" s="1"/>
  <c r="T34" i="4"/>
  <c r="D34" i="4" s="1"/>
  <c r="U34" i="4"/>
  <c r="E34" i="4" s="1"/>
  <c r="V34" i="4"/>
  <c r="F34" i="4" s="1"/>
  <c r="W34" i="4"/>
  <c r="G34" i="4" s="1"/>
  <c r="Q34" i="4"/>
  <c r="A34" i="4" s="1"/>
  <c r="W23" i="4"/>
  <c r="G23" i="4" s="1"/>
  <c r="Q23" i="4"/>
  <c r="A23" i="4" s="1"/>
  <c r="R23" i="4"/>
  <c r="B23" i="4" s="1"/>
  <c r="S23" i="4"/>
  <c r="C23" i="4" s="1"/>
  <c r="T23" i="4"/>
  <c r="D23" i="4" s="1"/>
  <c r="U23" i="4"/>
  <c r="E23" i="4" s="1"/>
  <c r="V23" i="4"/>
  <c r="F23" i="4" s="1"/>
  <c r="V30" i="4"/>
  <c r="F30" i="4" s="1"/>
  <c r="W30" i="4"/>
  <c r="G30" i="4" s="1"/>
  <c r="Q30" i="4"/>
  <c r="A30" i="4" s="1"/>
  <c r="R30" i="4"/>
  <c r="B30" i="4" s="1"/>
  <c r="S30" i="4"/>
  <c r="C30" i="4" s="1"/>
  <c r="T30" i="4"/>
  <c r="D30" i="4" s="1"/>
  <c r="U30" i="4"/>
  <c r="E30" i="4" s="1"/>
  <c r="V14" i="4"/>
  <c r="F14" i="4" s="1"/>
  <c r="W14" i="4"/>
  <c r="G14" i="4" s="1"/>
  <c r="Q14" i="4"/>
  <c r="A14" i="4" s="1"/>
  <c r="R14" i="4"/>
  <c r="B14" i="4" s="1"/>
  <c r="S14" i="4"/>
  <c r="C14" i="4" s="1"/>
  <c r="T14" i="4"/>
  <c r="D14" i="4" s="1"/>
  <c r="U14" i="4"/>
  <c r="E14" i="4" s="1"/>
  <c r="T28" i="4"/>
  <c r="D28" i="4" s="1"/>
  <c r="R28" i="4"/>
  <c r="B28" i="4" s="1"/>
  <c r="U28" i="4"/>
  <c r="E28" i="4" s="1"/>
  <c r="V28" i="4"/>
  <c r="F28" i="4" s="1"/>
  <c r="W28" i="4"/>
  <c r="G28" i="4" s="1"/>
  <c r="Q28" i="4"/>
  <c r="A28" i="4" s="1"/>
  <c r="S28" i="4"/>
  <c r="C28" i="4" s="1"/>
  <c r="T20" i="4"/>
  <c r="D20" i="4" s="1"/>
  <c r="U20" i="4"/>
  <c r="E20" i="4" s="1"/>
  <c r="V20" i="4"/>
  <c r="F20" i="4" s="1"/>
  <c r="W20" i="4"/>
  <c r="G20" i="4" s="1"/>
  <c r="Q20" i="4"/>
  <c r="A20" i="4" s="1"/>
  <c r="R20" i="4"/>
  <c r="B20" i="4" s="1"/>
  <c r="S20" i="4"/>
  <c r="C20" i="4" s="1"/>
  <c r="T12" i="4"/>
  <c r="D12" i="4" s="1"/>
  <c r="R12" i="4"/>
  <c r="B12" i="4" s="1"/>
  <c r="U12" i="4"/>
  <c r="E12" i="4" s="1"/>
  <c r="V12" i="4"/>
  <c r="F12" i="4" s="1"/>
  <c r="W12" i="4"/>
  <c r="G12" i="4" s="1"/>
  <c r="Q12" i="4"/>
  <c r="A12" i="4" s="1"/>
  <c r="S12" i="4"/>
  <c r="C12" i="4" s="1"/>
  <c r="S27" i="4"/>
  <c r="C27" i="4" s="1"/>
  <c r="T27" i="4"/>
  <c r="D27" i="4" s="1"/>
  <c r="U27" i="4"/>
  <c r="E27" i="4" s="1"/>
  <c r="V27" i="4"/>
  <c r="F27" i="4" s="1"/>
  <c r="Q27" i="4"/>
  <c r="A27" i="4" s="1"/>
  <c r="W27" i="4"/>
  <c r="G27" i="4" s="1"/>
  <c r="R27" i="4"/>
  <c r="B27" i="4" s="1"/>
  <c r="S19" i="4"/>
  <c r="C19" i="4" s="1"/>
  <c r="T19" i="4"/>
  <c r="D19" i="4" s="1"/>
  <c r="U19" i="4"/>
  <c r="E19" i="4" s="1"/>
  <c r="V19" i="4"/>
  <c r="F19" i="4" s="1"/>
  <c r="W19" i="4"/>
  <c r="G19" i="4" s="1"/>
  <c r="R19" i="4"/>
  <c r="B19" i="4" s="1"/>
  <c r="Q19" i="4"/>
  <c r="A19" i="4" s="1"/>
  <c r="P30" i="8"/>
  <c r="P15" i="8"/>
  <c r="P3" i="8"/>
  <c r="G34" i="6"/>
  <c r="G17" i="6"/>
  <c r="G1" i="6"/>
  <c r="Z10" i="4" l="1"/>
  <c r="I16" i="3"/>
  <c r="I15" i="3"/>
  <c r="I14" i="3"/>
  <c r="I13" i="3"/>
  <c r="I12" i="3"/>
  <c r="I11" i="3"/>
  <c r="I10" i="3"/>
  <c r="I9" i="3"/>
  <c r="I8" i="3"/>
  <c r="I7" i="3"/>
  <c r="I6" i="3"/>
  <c r="I5" i="3"/>
  <c r="Q4" i="3"/>
  <c r="P4" i="3"/>
  <c r="O4" i="3"/>
  <c r="N4" i="3"/>
  <c r="I4" i="3"/>
  <c r="Q3" i="3"/>
  <c r="P3" i="3"/>
  <c r="O3" i="3"/>
  <c r="N3" i="3"/>
  <c r="I3" i="3"/>
  <c r="Q2" i="3"/>
  <c r="P2" i="3"/>
  <c r="O2" i="3"/>
  <c r="N2" i="3"/>
  <c r="I2" i="3"/>
  <c r="AC10" i="4" l="1" a="1"/>
  <c r="AC10" i="4" s="1"/>
  <c r="AB10" i="4"/>
  <c r="Q10" i="4" s="1"/>
  <c r="Y10" i="4"/>
  <c r="W7" i="1"/>
  <c r="AD4" i="1" s="1"/>
  <c r="A69" i="1"/>
  <c r="Z10" i="1"/>
  <c r="D8" i="1"/>
  <c r="AF10" i="1"/>
  <c r="AU6" i="1"/>
  <c r="AP10" i="1"/>
  <c r="AU10" i="1"/>
  <c r="E14" i="1"/>
  <c r="AK10" i="1"/>
  <c r="A68" i="1"/>
  <c r="T10" i="1"/>
  <c r="T10" i="4" l="1"/>
  <c r="D10" i="4" s="1"/>
  <c r="BE10" i="4" s="1"/>
  <c r="R10" i="4"/>
  <c r="B10" i="4" s="1"/>
  <c r="BC10" i="4" s="1"/>
  <c r="U10" i="4"/>
  <c r="E10" i="4" s="1"/>
  <c r="BF10" i="4" s="1"/>
  <c r="V10" i="4"/>
  <c r="F10" i="4" s="1"/>
  <c r="BG10" i="4" s="1"/>
  <c r="W10" i="4"/>
  <c r="G10" i="4" s="1"/>
  <c r="BH10" i="4" s="1"/>
  <c r="A10" i="4"/>
  <c r="BB10" i="4" s="1"/>
  <c r="S10" i="4"/>
  <c r="C10" i="4" s="1"/>
  <c r="BD10" i="4" s="1"/>
  <c r="A14" i="9"/>
  <c r="C14" i="9" s="1"/>
  <c r="Y14" i="1" s="1"/>
  <c r="I9" i="9"/>
  <c r="K9" i="9"/>
  <c r="AD5" i="1"/>
  <c r="A15" i="9"/>
  <c r="D14" i="9" s="1"/>
  <c r="AA14" i="1" s="1"/>
  <c r="A18" i="1"/>
  <c r="AJ5" i="1"/>
  <c r="AJ4" i="1"/>
  <c r="I12" i="9" l="1"/>
  <c r="E9" i="9"/>
  <c r="D32" i="1"/>
  <c r="D27" i="1"/>
  <c r="D34" i="1"/>
  <c r="D18" i="1"/>
  <c r="D22" i="1"/>
  <c r="D19" i="1"/>
  <c r="D33" i="1"/>
  <c r="D20" i="1"/>
  <c r="D30" i="1"/>
  <c r="D24" i="1"/>
  <c r="D21" i="1"/>
  <c r="D29" i="1"/>
  <c r="D31" i="1"/>
  <c r="D28" i="1"/>
  <c r="D26" i="1"/>
  <c r="D25" i="1"/>
  <c r="D23" i="1"/>
  <c r="G9" i="9"/>
  <c r="C6" i="9"/>
  <c r="E12" i="9"/>
  <c r="G12" i="9"/>
  <c r="C12" i="9"/>
  <c r="C9" i="9"/>
  <c r="K12" i="9"/>
  <c r="B14" i="9" l="1"/>
  <c r="E28" i="1"/>
  <c r="C28" i="1"/>
  <c r="AB28" i="1"/>
  <c r="C19" i="1"/>
  <c r="E19" i="1"/>
  <c r="AB19" i="1"/>
  <c r="C22" i="1"/>
  <c r="AB22" i="1"/>
  <c r="E22" i="1"/>
  <c r="AB29" i="1"/>
  <c r="C29" i="1"/>
  <c r="E29" i="1"/>
  <c r="AB18" i="1"/>
  <c r="C18" i="1"/>
  <c r="E18" i="1"/>
  <c r="AB21" i="1"/>
  <c r="C21" i="1"/>
  <c r="E21" i="1"/>
  <c r="AB34" i="1"/>
  <c r="E34" i="1"/>
  <c r="C34" i="1"/>
  <c r="C24" i="1"/>
  <c r="AB24" i="1"/>
  <c r="E24" i="1"/>
  <c r="E27" i="1"/>
  <c r="C27" i="1"/>
  <c r="AB27" i="1"/>
  <c r="E31" i="1"/>
  <c r="AB31" i="1"/>
  <c r="C31" i="1"/>
  <c r="C23" i="1"/>
  <c r="E23" i="1"/>
  <c r="AB23" i="1"/>
  <c r="E30" i="1"/>
  <c r="C30" i="1"/>
  <c r="AB30" i="1"/>
  <c r="E32" i="1"/>
  <c r="AB32" i="1"/>
  <c r="C32" i="1"/>
  <c r="AB25" i="1"/>
  <c r="C25" i="1"/>
  <c r="E25" i="1"/>
  <c r="E20" i="1"/>
  <c r="C20" i="1"/>
  <c r="AB20" i="1"/>
  <c r="C26" i="1"/>
  <c r="AB26" i="1"/>
  <c r="E26" i="1"/>
  <c r="E33" i="1"/>
  <c r="AB33" i="1"/>
  <c r="C33" i="1"/>
  <c r="W14" i="1" l="1"/>
  <c r="W15" i="1" s="1"/>
  <c r="E14" i="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<sst xmlns="http://schemas.openxmlformats.org/spreadsheetml/2006/main" count="515" uniqueCount="311">
  <si>
    <t>Ordem de passagem</t>
  </si>
  <si>
    <t>Nome do ginasta</t>
  </si>
  <si>
    <t>Instruções</t>
  </si>
  <si>
    <t>Prova</t>
  </si>
  <si>
    <t>Falta Preencher</t>
  </si>
  <si>
    <t>Escola</t>
  </si>
  <si>
    <t>Grupo</t>
  </si>
  <si>
    <t>CLDE/DSR</t>
  </si>
  <si>
    <t>ordem de passagem</t>
  </si>
  <si>
    <t>Data</t>
  </si>
  <si>
    <t>Carta de competição nº</t>
  </si>
  <si>
    <t>Porto</t>
  </si>
  <si>
    <t>Alentejo Central</t>
  </si>
  <si>
    <t>Algarve</t>
  </si>
  <si>
    <t>Alto Alentejo</t>
  </si>
  <si>
    <t>Amadora, Cascais e Oeiras</t>
  </si>
  <si>
    <t>Aveiro</t>
  </si>
  <si>
    <t>Baixo Alentejo e Alentejo Litoral</t>
  </si>
  <si>
    <t>Braga</t>
  </si>
  <si>
    <t>Bragança e Côa</t>
  </si>
  <si>
    <t>Castelo Branco</t>
  </si>
  <si>
    <t>Coimbra</t>
  </si>
  <si>
    <t>Entre Douro e Vouga</t>
  </si>
  <si>
    <t>Guarda</t>
  </si>
  <si>
    <t>Leiria</t>
  </si>
  <si>
    <t>Leziria e Médio Tejo</t>
  </si>
  <si>
    <t>Lisboa</t>
  </si>
  <si>
    <t>Loures, Odivelas e Vila Franca de Xira</t>
  </si>
  <si>
    <t>Oeste</t>
  </si>
  <si>
    <t>Setúbal</t>
  </si>
  <si>
    <t>Sintra</t>
  </si>
  <si>
    <t>Tâmega</t>
  </si>
  <si>
    <t>Viana do Castelo</t>
  </si>
  <si>
    <t>Vila Real e Douro</t>
  </si>
  <si>
    <t>Viseu</t>
  </si>
  <si>
    <t>Preenchimento das cartas</t>
  </si>
  <si>
    <t>A</t>
  </si>
  <si>
    <t>B</t>
  </si>
  <si>
    <t>C</t>
  </si>
  <si>
    <t>CC
nº</t>
  </si>
  <si>
    <t>Cartas de competição</t>
  </si>
  <si>
    <t xml:space="preserve">  José Emanuel Rocha -2011-2021</t>
  </si>
  <si>
    <t xml:space="preserve">Opção </t>
  </si>
  <si>
    <t>Opção A</t>
  </si>
  <si>
    <t>Opção B</t>
  </si>
  <si>
    <t>Opção C</t>
  </si>
  <si>
    <t>Elemento</t>
  </si>
  <si>
    <t>Ordem 1</t>
  </si>
  <si>
    <t>Ordem 2</t>
  </si>
  <si>
    <t>Ordem 3</t>
  </si>
  <si>
    <t>Ordem 4</t>
  </si>
  <si>
    <t>Ordem 5</t>
  </si>
  <si>
    <t>Ordem 6</t>
  </si>
  <si>
    <t>Ordem 7</t>
  </si>
  <si>
    <t>Ordem 8</t>
  </si>
  <si>
    <t>Ordem 9</t>
  </si>
  <si>
    <t>Ordem 10</t>
  </si>
  <si>
    <t>Ordem 11</t>
  </si>
  <si>
    <t>Ordem 12</t>
  </si>
  <si>
    <t>Ordem 13</t>
  </si>
  <si>
    <t>Nota EXE 1</t>
  </si>
  <si>
    <t>Nota EXE 2</t>
  </si>
  <si>
    <t>Nota EXE 3</t>
  </si>
  <si>
    <t>Nota EXE 4</t>
  </si>
  <si>
    <t>1'00"</t>
  </si>
  <si>
    <t>1'10"</t>
  </si>
  <si>
    <t>1'20"</t>
  </si>
  <si>
    <t>Individual</t>
  </si>
  <si>
    <t>Grupo2</t>
  </si>
  <si>
    <t>Grupo3</t>
  </si>
  <si>
    <t>Grupo4</t>
  </si>
  <si>
    <t>Grupo5</t>
  </si>
  <si>
    <t>Tipo de competição</t>
  </si>
  <si>
    <t>Ordem 14</t>
  </si>
  <si>
    <t>Ordem 15</t>
  </si>
  <si>
    <t>Deduções</t>
  </si>
  <si>
    <t>Nota Execução CP</t>
  </si>
  <si>
    <t>Dificuldade realizada</t>
  </si>
  <si>
    <t>Conjuntos</t>
  </si>
  <si>
    <t>Conjuntos 3</t>
  </si>
  <si>
    <t>Conjuntos 4</t>
  </si>
  <si>
    <t>Conjuntos 5</t>
  </si>
  <si>
    <t>corda</t>
  </si>
  <si>
    <t>Arco</t>
  </si>
  <si>
    <t>Bola</t>
  </si>
  <si>
    <t>Opção A - Dificuldade inicial</t>
  </si>
  <si>
    <t>Corda</t>
  </si>
  <si>
    <t>Inicia o esquema, apresentando-se com CORDA</t>
  </si>
  <si>
    <t>A1</t>
  </si>
  <si>
    <t>Corda aberta no chão no plano sagital, puxar a corda e receber a outra ponta, passando a corda com um saltitar</t>
  </si>
  <si>
    <t>A2</t>
  </si>
  <si>
    <t>Em deslocamento, realizar 4 oitos com a corda a girar para frente no plano sagital</t>
  </si>
  <si>
    <t>A3</t>
  </si>
  <si>
    <t>6 saltitares a pés juntos com a corda a girar para à frente</t>
  </si>
  <si>
    <t>A4</t>
  </si>
  <si>
    <t>1 Balanço da corda no plano frontal seguido de giros com a pega pelo meio da corda. Em deslocamento  executar 4 giros da corda (com a pega pelo meio da corda)</t>
  </si>
  <si>
    <t>A5</t>
  </si>
  <si>
    <t>3 saltitares com os pés juntos com a corda a girar para a trás. Finaliza, prendendo a corda por baixo dos pés</t>
  </si>
  <si>
    <t>Passos de marcha. larga a corda e troca de aparelho - ARCO</t>
  </si>
  <si>
    <t>A6</t>
  </si>
  <si>
    <t>3 inversões do arco no chão (lado direito), pequeno rolamento do arco no chão, 3 inversões do arco no chão (lado esquerdo)</t>
  </si>
  <si>
    <t>A7</t>
  </si>
  <si>
    <t>4 passagens de mão a mão do arco no plano horizontal em que na 2ª passagem o arco passa por baixo da perna direita e na 4ª passagem passa por baixo da perna esquerda</t>
  </si>
  <si>
    <t>A8</t>
  </si>
  <si>
    <t>Em deslocamento, 3 rotações do arco à volta da cintura</t>
  </si>
  <si>
    <t>A9</t>
  </si>
  <si>
    <t>Arco na mão direita, saltitar para dentro do arco e segura o arco com as duas mãos; com o arco na mão esquerda, saltitar para fora do arco,. Repete no outro sentido.</t>
  </si>
  <si>
    <t>Passos de marcha, larga o arco e troca de aparelho - BOLA</t>
  </si>
  <si>
    <t>A10</t>
  </si>
  <si>
    <t>Em deslocamento, rolar a bola entre os pulsos  - 3 vezes (fixando a bola no seu diâmetro vertical)</t>
  </si>
  <si>
    <t>A11</t>
  </si>
  <si>
    <t>6 batimentos da bola no chão com mudança de ritmo: 2 batimentos altos (altura da cintura) seguidos de 4 batimentos pequenos (altura do joelho).</t>
  </si>
  <si>
    <t>A12</t>
  </si>
  <si>
    <t>Lançamento da bola com uma mão e receção a duas mãos, numa posição no chão (ex: com um joelho no chão)</t>
  </si>
  <si>
    <t>Apresentação Final</t>
  </si>
  <si>
    <t>Opção B - Dificuldade intermédia</t>
  </si>
  <si>
    <t>B1</t>
  </si>
  <si>
    <t>Corda aberta no chão no plano sagital; puxar corda, passar a ponta para a outra mão (braço cruzado atrás das costas), receber  a ponta da corda e executar um saltitar</t>
  </si>
  <si>
    <t>B2</t>
  </si>
  <si>
    <t>6 saltitares a pés juntos com a corda a rodar para a frente, intercalando os braços cruzados e descruzados</t>
  </si>
  <si>
    <t>B3</t>
  </si>
  <si>
    <t>Em deslocamento, realizar 4 oitos com a corda a girar para frente no plano sagital, termina prendendo a corda no joelho</t>
  </si>
  <si>
    <t>B4</t>
  </si>
  <si>
    <t>3 saltitares a pés juntos com corda a rodar para trás seguido de lançamento e receção da corda.</t>
  </si>
  <si>
    <t>B5</t>
  </si>
  <si>
    <t>1 inversão do arco na mão direita, passagem para a mão esquerda, 1 inversão do arco na mão esquerda</t>
  </si>
  <si>
    <t>B6</t>
  </si>
  <si>
    <t>3 saltitares por dentro do arco (arco a rodar para a frente)</t>
  </si>
  <si>
    <t>B7</t>
  </si>
  <si>
    <t>Rolamento vai e vem (arco no plano sagital)</t>
  </si>
  <si>
    <t>B8</t>
  </si>
  <si>
    <t>Lançamento do arco no plano horizontal com uma inversão completa (1 volta no ar)</t>
  </si>
  <si>
    <t>B9</t>
  </si>
  <si>
    <t>Série de 3 batimentos da bola com passagem da perna por cima da bola</t>
  </si>
  <si>
    <t>B10</t>
  </si>
  <si>
    <t>Em deslocamento, rolamento da bola do peito até às mãos sobre os braços juntos</t>
  </si>
  <si>
    <t>B11</t>
  </si>
  <si>
    <t xml:space="preserve"> Transmissão da bola de uma mão para a outra por trás das costas durante a execução de uma volta</t>
  </si>
  <si>
    <t>B12</t>
  </si>
  <si>
    <t>Série de 3 batimentos da bola em que os 2 primeiros são executados com a mão, o 3º com o peito recebendo a bola com as mãos cruzadas</t>
  </si>
  <si>
    <t>B13</t>
  </si>
  <si>
    <t>Lançamento da bola a uma mão, durante o voo da bola executa uma volta a pés juntos e recebe a bola com os braços em manchete</t>
  </si>
  <si>
    <t>C1</t>
  </si>
  <si>
    <t>Escapada da ponta da corda no plano frontal,  com receção da mesma.</t>
  </si>
  <si>
    <t>C2</t>
  </si>
  <si>
    <t>2 saltitares a pés juntos com dupla passagem da corda, corda a girar para a frente</t>
  </si>
  <si>
    <t>C3</t>
  </si>
  <si>
    <t>Lançamento da corda no plano sagital (corda a girar para a frente) coordenado com um saltito e receber a corda com saltitar por dentro da mesma.</t>
  </si>
  <si>
    <t>C4</t>
  </si>
  <si>
    <t xml:space="preserve">  Roda o arco em torno do eixo vertical dirigindo-o às costas e pressiona o arco no ombro oposto, larga o arco em espiral sem ajuda das mãos</t>
  </si>
  <si>
    <t>C5</t>
  </si>
  <si>
    <t xml:space="preserve">Giros frontais com 3 transmissões  de mão a mão do arco em que: a 1ª é feita por baixo da perna direita e a 3ª por baixo da perna esquerda </t>
  </si>
  <si>
    <t>C6</t>
  </si>
  <si>
    <t xml:space="preserve">Em deslocamento, realizar 4 giros no pé ("boti-bota") </t>
  </si>
  <si>
    <t>C7</t>
  </si>
  <si>
    <t>De cócoras com arco agarrado pelas 2 mãos,  1 saltitar a pés juntos para  dentro do arco seguido de  1 saltitar para fora do arco  levando o arco para trás e repete no sentido inverso.</t>
  </si>
  <si>
    <t>C8</t>
  </si>
  <si>
    <t>Rolamento vai e vem (arco no plano sagital), seguido de um salto por cima do arco agarrando-o no final.</t>
  </si>
  <si>
    <t>C9</t>
  </si>
  <si>
    <t>Lançamento do arco no plano sagital a partir de balanço  e receção do arco com o pé</t>
  </si>
  <si>
    <t>C10</t>
  </si>
  <si>
    <t xml:space="preserve">  Rolamento da bola  sobre os dois braços do peito para as mãos, seguido de rolamento descendente sobre os braços e costas., batimento com a bola e  um salto sobre a bola recebendo-a à frente.</t>
  </si>
  <si>
    <t>C11</t>
  </si>
  <si>
    <t>Executa 1 batimento om a bola no joelho, seguido de um outro batimento da bola no joelho mas com receção da bola com as duas mãos atrás das  costas</t>
  </si>
  <si>
    <t>C12</t>
  </si>
  <si>
    <t>Lançamento da bola  com uma mão no plano sagital e  e recebe a bola numa posição no chão sem ajuda das mãos</t>
  </si>
  <si>
    <t>A13</t>
  </si>
  <si>
    <t>A14</t>
  </si>
  <si>
    <t>A15</t>
  </si>
  <si>
    <t>A16</t>
  </si>
  <si>
    <t>B14</t>
  </si>
  <si>
    <t>B15</t>
  </si>
  <si>
    <t>B16</t>
  </si>
  <si>
    <t>B17</t>
  </si>
  <si>
    <t>C13</t>
  </si>
  <si>
    <t>C14</t>
  </si>
  <si>
    <t>C15</t>
  </si>
  <si>
    <t>C16</t>
  </si>
  <si>
    <t>arco</t>
  </si>
  <si>
    <t>bola</t>
  </si>
  <si>
    <t>corda1</t>
  </si>
  <si>
    <t>arco1</t>
  </si>
  <si>
    <t>bola1</t>
  </si>
  <si>
    <t xml:space="preserve">Duração </t>
  </si>
  <si>
    <t>Composição de um exercício</t>
  </si>
  <si>
    <t>Dificuldade</t>
  </si>
  <si>
    <t>2':00"</t>
  </si>
  <si>
    <t>Tipologia do conjunto</t>
  </si>
  <si>
    <t>Conjunto Mãos Livres (sem aparelhos)</t>
  </si>
  <si>
    <t>Componentes de dificuldade</t>
  </si>
  <si>
    <t>3 Dificuldades corporais (1 de cada grupo) (3 x 0,30)</t>
  </si>
  <si>
    <t>1 Onda corporal (1 x 0,3)</t>
  </si>
  <si>
    <r>
      <t>2 Pas</t>
    </r>
    <r>
      <rPr>
        <sz val="12"/>
        <rFont val="Calibri"/>
        <family val="2"/>
        <scheme val="minor"/>
      </rPr>
      <t>sos de rítmicos (passos de dança)</t>
    </r>
    <r>
      <rPr>
        <sz val="12"/>
        <color rgb="FFFF0000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(2 x 0,30)</t>
    </r>
  </si>
  <si>
    <t>2 Acrobáticos (2 x 0,30)</t>
  </si>
  <si>
    <t>3 Colaborações (3 x 0,30)</t>
  </si>
  <si>
    <t>Bonificação nº de elementos do conjunto</t>
  </si>
  <si>
    <t>4 alunos</t>
  </si>
  <si>
    <t>5 alunos</t>
  </si>
  <si>
    <t>Nota: Esta opção têm coreografias disponibilizadas como exemplo</t>
  </si>
  <si>
    <t>Duração</t>
  </si>
  <si>
    <t>entre 1':30" e 2':00"</t>
  </si>
  <si>
    <t>Tipologia do Conjunto</t>
  </si>
  <si>
    <t>Conjunto de Cordas ou bolas</t>
  </si>
  <si>
    <r>
      <t>3</t>
    </r>
    <r>
      <rPr>
        <sz val="11"/>
        <color theme="1"/>
        <rFont val="Calibri"/>
        <family val="2"/>
        <scheme val="minor"/>
      </rPr>
      <t xml:space="preserve"> Dificuldades corporais à escolha (saltos, equilíbrios ou rotações) (3 x 0,30)</t>
    </r>
  </si>
  <si>
    <t>1 Onda corporal (1 x 0,30)</t>
  </si>
  <si>
    <t>1 Passos de dança (1 x 0,30)</t>
  </si>
  <si>
    <t>3 Acrobáticos (3 x 0,30)</t>
  </si>
  <si>
    <t>1 Colaboração com rotação (1 x 0.3)</t>
  </si>
  <si>
    <r>
      <t xml:space="preserve">1 </t>
    </r>
    <r>
      <rPr>
        <sz val="11"/>
        <color theme="1"/>
        <rFont val="Calibri"/>
        <family val="2"/>
        <scheme val="minor"/>
      </rPr>
      <t>Troca (1 x 0,30)</t>
    </r>
  </si>
  <si>
    <t>Bonificação da Opção B</t>
  </si>
  <si>
    <t>Opção C - Dificuldade avançada</t>
  </si>
  <si>
    <t>Conjunto de Arcos ou cordas</t>
  </si>
  <si>
    <t>2 Colaborações com rotação (2 x 0.3)</t>
  </si>
  <si>
    <r>
      <t xml:space="preserve">2 </t>
    </r>
    <r>
      <rPr>
        <sz val="11"/>
        <color theme="1"/>
        <rFont val="Calibri"/>
        <family val="2"/>
        <scheme val="minor"/>
      </rPr>
      <t>Trocas (2 x 0,30)</t>
    </r>
  </si>
  <si>
    <t>Bonificação da Opção C</t>
  </si>
  <si>
    <t>Nota: Esta opção NÃO têm coreografias disponibilizadas como exemplo</t>
  </si>
  <si>
    <t>3 Dificuldades corporais à escolha (saltos, equilíbrios ou rotações) (3 x 0,30)</t>
  </si>
  <si>
    <t>2 Trocas (2 x 0,30)</t>
  </si>
  <si>
    <t>Ca1</t>
  </si>
  <si>
    <t>Ca2</t>
  </si>
  <si>
    <t>Ca3</t>
  </si>
  <si>
    <t>Ca4</t>
  </si>
  <si>
    <t>Ca5</t>
  </si>
  <si>
    <t>Cb1</t>
  </si>
  <si>
    <t>Cb2</t>
  </si>
  <si>
    <t>Cb3</t>
  </si>
  <si>
    <t>Cb4</t>
  </si>
  <si>
    <t>Cb5</t>
  </si>
  <si>
    <t>Cb6</t>
  </si>
  <si>
    <t>Cb7</t>
  </si>
  <si>
    <t>CC1</t>
  </si>
  <si>
    <t>CC2</t>
  </si>
  <si>
    <t>CC3</t>
  </si>
  <si>
    <t>CC4</t>
  </si>
  <si>
    <t>CC5</t>
  </si>
  <si>
    <t>CC6</t>
  </si>
  <si>
    <t>CC7</t>
  </si>
  <si>
    <r>
      <t>2 Pas</t>
    </r>
    <r>
      <rPr>
        <sz val="16"/>
        <rFont val="Calibri"/>
        <family val="2"/>
        <scheme val="minor"/>
      </rPr>
      <t>sos de rítmicos (passos de dança)</t>
    </r>
    <r>
      <rPr>
        <sz val="16"/>
        <color rgb="FFFF0000"/>
        <rFont val="Calibri"/>
        <family val="2"/>
        <scheme val="minor"/>
      </rPr>
      <t xml:space="preserve"> </t>
    </r>
    <r>
      <rPr>
        <sz val="16"/>
        <color theme="1"/>
        <rFont val="Calibri"/>
        <family val="2"/>
        <scheme val="minor"/>
      </rPr>
      <t>(2 x 0,30)</t>
    </r>
  </si>
  <si>
    <t>1 Troca (1 x 0,30)</t>
  </si>
  <si>
    <t>aparelho</t>
  </si>
  <si>
    <t>Difi. Corporais</t>
  </si>
  <si>
    <t>Onda</t>
  </si>
  <si>
    <t>Passos</t>
  </si>
  <si>
    <t>Acrobáticos</t>
  </si>
  <si>
    <t>Colaborações</t>
  </si>
  <si>
    <t>Cola. c/ Rotação</t>
  </si>
  <si>
    <t>Troca</t>
  </si>
  <si>
    <t>opçãoA</t>
  </si>
  <si>
    <t>opçãoB</t>
  </si>
  <si>
    <t>opçãoC</t>
  </si>
  <si>
    <t>Mãos livres</t>
  </si>
  <si>
    <t>opçãoaa</t>
  </si>
  <si>
    <t>opçaobb</t>
  </si>
  <si>
    <t>opçãocc</t>
  </si>
  <si>
    <t>Dif</t>
  </si>
  <si>
    <t>Dificuldade proposta</t>
  </si>
  <si>
    <t>Notas do painel</t>
  </si>
  <si>
    <t>individual 1</t>
  </si>
  <si>
    <t>individual 2</t>
  </si>
  <si>
    <t>individual 4</t>
  </si>
  <si>
    <t>individual 3</t>
  </si>
  <si>
    <t>Pequeno erro</t>
  </si>
  <si>
    <t>Grande erro</t>
  </si>
  <si>
    <t>Perda de aparelho</t>
  </si>
  <si>
    <t>Perda de aparelho grave</t>
  </si>
  <si>
    <t>Juiz de Execução</t>
  </si>
  <si>
    <t>Critérios de avaliação</t>
  </si>
  <si>
    <t>valor</t>
  </si>
  <si>
    <t>Contagem</t>
  </si>
  <si>
    <t>Nota</t>
  </si>
  <si>
    <t>Elementos corporais</t>
  </si>
  <si>
    <t>Queda do ginasta</t>
  </si>
  <si>
    <t>x0,1</t>
  </si>
  <si>
    <t>x0,3</t>
  </si>
  <si>
    <t>x0,5</t>
  </si>
  <si>
    <t>Elementos do programa</t>
  </si>
  <si>
    <t>Duração do exercício</t>
  </si>
  <si>
    <t>Saída do praticável da ginasta ou do aparelho</t>
  </si>
  <si>
    <t>Ginasta que termina o seu exercício fora do praticável</t>
  </si>
  <si>
    <t>Ausência de contato com, pelo menos, um aparelho - no início ou no final do exercício</t>
  </si>
  <si>
    <t>Ginasta que abandona o grupo durante o exercício</t>
  </si>
  <si>
    <t>Apresentação prematura ou tardia do ginasta ou do conjunto</t>
  </si>
  <si>
    <t>Ginastas que comunicam entre si durante a execução do exercício</t>
  </si>
  <si>
    <t>Professor que comunica com os ginastas ou juízes, seja qual for a forma</t>
  </si>
  <si>
    <t>Comportamento antidesportivo na área de competição por parte do aluno e/ou professor</t>
  </si>
  <si>
    <t>Geral</t>
  </si>
  <si>
    <t>Música - O exercicio não está em ligação com o ritmo da música (música de fundo)</t>
  </si>
  <si>
    <t>Artístico - O estilo e o caráter do movimento não refletem o carater da música: Não há um carater definido do movimento entre as dificuldades.</t>
  </si>
  <si>
    <t>0,5 pts</t>
  </si>
  <si>
    <t xml:space="preserve">0,3 pts cada </t>
  </si>
  <si>
    <t>0,3 pts</t>
  </si>
  <si>
    <t>5,0 pts</t>
  </si>
  <si>
    <t>0,1 pts por cada "</t>
  </si>
  <si>
    <r>
      <rPr>
        <b/>
        <sz val="62"/>
        <rFont val="Calibri"/>
        <family val="2"/>
        <scheme val="minor"/>
      </rPr>
      <t>Carta de competição</t>
    </r>
    <r>
      <rPr>
        <b/>
        <sz val="66"/>
        <rFont val="Calibri"/>
        <family val="2"/>
        <scheme val="minor"/>
      </rPr>
      <t xml:space="preserve">
</t>
    </r>
    <r>
      <rPr>
        <b/>
        <sz val="55"/>
        <rFont val="Calibri"/>
        <family val="2"/>
        <scheme val="minor"/>
      </rPr>
      <t>Ginástica Rítmica</t>
    </r>
  </si>
  <si>
    <t>total</t>
  </si>
  <si>
    <t>emlementos</t>
  </si>
  <si>
    <t>nº elemnto</t>
  </si>
  <si>
    <t>opçao</t>
  </si>
  <si>
    <t>Elem.</t>
  </si>
  <si>
    <t>Opção</t>
  </si>
  <si>
    <t>nº alun.</t>
  </si>
  <si>
    <t>Opção do Programa</t>
  </si>
  <si>
    <t>Preencher, se a carta de competição pertencer a um conjunto       -       Preencher, se a carta de competição pertencer a um conjunto</t>
  </si>
  <si>
    <t>cOpçãoA</t>
  </si>
  <si>
    <t>cOpçãoB</t>
  </si>
  <si>
    <t>cOpçãoC</t>
  </si>
  <si>
    <t>Preenchimento das cartas de competição - Ginástica Rítmica</t>
  </si>
  <si>
    <t xml:space="preserve">1 - Preencher o cabeçalho da ficha;
2 - Para cada aluno/conjunto/ CC, colocar o grupo, ordem de passagem, tipo de competição, nome do ginasta, opção do esquema:
3 - No caso dos conjuntos, selecionar o aparelho e o elementos a realizar por ordem de apresentação. </t>
  </si>
  <si>
    <r>
      <t>Control do preenchimento das CC de conjunto</t>
    </r>
    <r>
      <rPr>
        <b/>
        <sz val="16"/>
        <color rgb="FFFF0000"/>
        <rFont val="Calibri"/>
        <family val="2"/>
        <scheme val="minor"/>
      </rPr>
      <t xml:space="preserve">
C</t>
    </r>
    <r>
      <rPr>
        <b/>
        <sz val="14"/>
        <color rgb="FFFF0000"/>
        <rFont val="Calibri"/>
        <family val="2"/>
        <scheme val="minor"/>
      </rPr>
      <t>onsoante a opção, verifica se o nº de elementos está em conformidade com o regulamento.</t>
    </r>
  </si>
  <si>
    <t>Preencher com um número entre 1 e 25</t>
  </si>
  <si>
    <r>
      <rPr>
        <b/>
        <u/>
        <sz val="28"/>
        <color theme="0"/>
        <rFont val="Calibri"/>
        <family val="2"/>
        <scheme val="minor"/>
      </rPr>
      <t>Instruções</t>
    </r>
    <r>
      <rPr>
        <sz val="28"/>
        <color theme="0"/>
        <rFont val="Calibri"/>
        <family val="2"/>
        <scheme val="minor"/>
      </rPr>
      <t xml:space="preserve">
Selecione o número da CC e Imprimir uma folha por cada aluno/grupo/CC em prova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</si>
</sst>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36"/>
      <color theme="1"/>
      <name val="Calibri"/>
      <family val="2"/>
      <scheme val="minor"/>
    </font>
    <font>
      <sz val="18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6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2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44"/>
      <name val="Calibri"/>
      <family val="2"/>
      <scheme val="minor"/>
    </font>
    <font>
      <b/>
      <u/>
      <sz val="28"/>
      <color theme="0"/>
      <name val="Calibri"/>
      <family val="2"/>
      <scheme val="minor"/>
    </font>
    <font>
      <b/>
      <sz val="38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36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8"/>
      <color indexed="8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28"/>
      <name val="Calibri"/>
      <family val="2"/>
      <scheme val="minor"/>
    </font>
    <font>
      <b/>
      <sz val="72"/>
      <name val="Calibri"/>
      <family val="2"/>
      <scheme val="minor"/>
    </font>
    <font>
      <sz val="16"/>
      <color theme="4" tint="-0.499984740745262"/>
      <name val="Calibri"/>
      <family val="2"/>
      <scheme val="minor"/>
    </font>
    <font>
      <sz val="22"/>
      <color rgb="FFFF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6"/>
      <color indexed="8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b/>
      <sz val="26"/>
      <color theme="4" tint="-0.499984740745262"/>
      <name val="Calibri"/>
      <family val="2"/>
      <scheme val="minor"/>
    </font>
    <font>
      <sz val="22"/>
      <color theme="4" tint="-0.499984740745262"/>
      <name val="Calibri"/>
      <family val="2"/>
      <scheme val="minor"/>
    </font>
    <font>
      <b/>
      <sz val="40"/>
      <color theme="0"/>
      <name val="Calibri"/>
      <family val="2"/>
      <scheme val="minor"/>
    </font>
    <font>
      <sz val="7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6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444444"/>
      <name val="Calibri"/>
      <family val="2"/>
    </font>
    <font>
      <sz val="16"/>
      <color rgb="FFFF00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60"/>
      <color rgb="FF000000"/>
      <name val="Calibri"/>
      <family val="2"/>
      <scheme val="minor"/>
    </font>
    <font>
      <sz val="36"/>
      <name val="Calibri"/>
      <family val="2"/>
      <scheme val="minor"/>
    </font>
    <font>
      <sz val="30"/>
      <color indexed="8"/>
      <name val="Calibri"/>
      <family val="2"/>
      <scheme val="minor"/>
    </font>
    <font>
      <sz val="32"/>
      <color theme="1"/>
      <name val="Calibri"/>
      <family val="2"/>
      <scheme val="minor"/>
    </font>
    <font>
      <sz val="40"/>
      <name val="Calibri"/>
      <family val="2"/>
      <scheme val="minor"/>
    </font>
    <font>
      <sz val="40"/>
      <color theme="1"/>
      <name val="Calibri"/>
      <family val="2"/>
      <scheme val="minor"/>
    </font>
    <font>
      <b/>
      <sz val="36"/>
      <color rgb="FFFF0000"/>
      <name val="Calibri"/>
      <family val="2"/>
      <scheme val="minor"/>
    </font>
    <font>
      <b/>
      <sz val="55"/>
      <name val="Calibri"/>
      <family val="2"/>
      <scheme val="minor"/>
    </font>
    <font>
      <b/>
      <sz val="66"/>
      <name val="Calibri"/>
      <family val="2"/>
      <scheme val="minor"/>
    </font>
    <font>
      <b/>
      <sz val="62"/>
      <name val="Calibri"/>
      <family val="2"/>
      <scheme val="minor"/>
    </font>
    <font>
      <b/>
      <sz val="32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48"/>
      <color theme="7" tint="-0.49998474074526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46"/>
      <color indexed="8"/>
      <name val="Calibri"/>
      <family val="2"/>
      <scheme val="minor"/>
    </font>
    <font>
      <b/>
      <sz val="46"/>
      <color theme="0"/>
      <name val="Calibri"/>
      <family val="2"/>
      <scheme val="minor"/>
    </font>
    <font>
      <sz val="22"/>
      <color theme="7" tint="-0.249977111117893"/>
      <name val="Calibri"/>
      <family val="2"/>
      <scheme val="minor"/>
    </font>
    <font>
      <sz val="28"/>
      <color theme="0"/>
      <name val="Calibri"/>
      <family val="2"/>
      <scheme val="minor"/>
    </font>
    <font>
      <sz val="26"/>
      <color theme="7" tint="-0.249977111117893"/>
      <name val="Calibri"/>
      <family val="2"/>
      <scheme val="minor"/>
    </font>
    <font>
      <b/>
      <sz val="26"/>
      <name val="Calibri"/>
      <family val="2"/>
      <scheme val="minor"/>
    </font>
    <font>
      <b/>
      <sz val="28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79998168889431442"/>
        <bgColor indexed="64"/>
      </patternFill>
    </fill>
  </fills>
  <borders count="1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thin">
        <color auto="1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indexed="64"/>
      </right>
      <top style="dotted">
        <color auto="1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/>
      <top style="thin">
        <color auto="1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mediumDashDotDot">
        <color indexed="64"/>
      </left>
      <right style="mediumDashDotDot">
        <color indexed="64"/>
      </right>
      <top/>
      <bottom/>
      <diagonal/>
    </border>
    <border>
      <left style="mediumDashDotDot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mediumDashDotDot">
        <color indexed="64"/>
      </left>
      <right/>
      <top/>
      <bottom/>
      <diagonal/>
    </border>
    <border>
      <left style="mediumDashDotDot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DashDotDot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DashDotDot">
        <color auto="1"/>
      </right>
      <top style="thin">
        <color auto="1"/>
      </top>
      <bottom/>
      <diagonal/>
    </border>
    <border>
      <left/>
      <right style="mediumDashDotDot">
        <color auto="1"/>
      </right>
      <top/>
      <bottom/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mediumDashDotDot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dotted">
        <color indexed="64"/>
      </left>
      <right/>
      <top/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indexed="64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DashDotDot">
        <color indexed="64"/>
      </left>
      <right style="mediumDashDotDot">
        <color indexed="64"/>
      </right>
      <top style="thin">
        <color auto="1"/>
      </top>
      <bottom/>
      <diagonal/>
    </border>
    <border>
      <left style="dashDotDot">
        <color indexed="64"/>
      </left>
      <right/>
      <top style="thin">
        <color indexed="64"/>
      </top>
      <bottom/>
      <diagonal/>
    </border>
    <border>
      <left style="mediumDashDotDot">
        <color indexed="64"/>
      </left>
      <right style="mediumDashDotDot">
        <color indexed="64"/>
      </right>
      <top/>
      <bottom style="thin">
        <color indexed="64"/>
      </bottom>
      <diagonal/>
    </border>
    <border>
      <left style="dashDotDot">
        <color indexed="64"/>
      </left>
      <right/>
      <top/>
      <bottom style="thin">
        <color auto="1"/>
      </bottom>
      <diagonal/>
    </border>
    <border>
      <left/>
      <right style="mediumDashDotDot">
        <color auto="1"/>
      </right>
      <top style="thin">
        <color auto="1"/>
      </top>
      <bottom style="dotted">
        <color auto="1"/>
      </bottom>
      <diagonal/>
    </border>
    <border>
      <left style="dashDotDot">
        <color auto="1"/>
      </left>
      <right/>
      <top style="thin">
        <color auto="1"/>
      </top>
      <bottom style="dotted">
        <color auto="1"/>
      </bottom>
      <diagonal/>
    </border>
    <border>
      <left/>
      <right style="mediumDashDotDot">
        <color auto="1"/>
      </right>
      <top style="dotted">
        <color auto="1"/>
      </top>
      <bottom style="dotted">
        <color auto="1"/>
      </bottom>
      <diagonal/>
    </border>
    <border>
      <left style="dashDotDot">
        <color auto="1"/>
      </left>
      <right/>
      <top style="dotted">
        <color auto="1"/>
      </top>
      <bottom style="dotted">
        <color auto="1"/>
      </bottom>
      <diagonal/>
    </border>
    <border>
      <left style="mediumDashDotDot">
        <color indexed="64"/>
      </left>
      <right style="mediumDashDotDot">
        <color auto="1"/>
      </right>
      <top style="dotted">
        <color auto="1"/>
      </top>
      <bottom/>
      <diagonal/>
    </border>
    <border>
      <left style="mediumDashDotDot">
        <color auto="1"/>
      </left>
      <right/>
      <top style="dotted">
        <color auto="1"/>
      </top>
      <bottom style="dotted">
        <color auto="1"/>
      </bottom>
      <diagonal/>
    </border>
    <border>
      <left style="dashDotDot">
        <color auto="1"/>
      </left>
      <right/>
      <top/>
      <bottom/>
      <diagonal/>
    </border>
    <border>
      <left style="dashDotDot">
        <color auto="1"/>
      </left>
      <right/>
      <top style="dotted">
        <color auto="1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ashDotDot">
        <color auto="1"/>
      </right>
      <top style="dotted">
        <color auto="1"/>
      </top>
      <bottom style="dotted">
        <color auto="1"/>
      </bottom>
      <diagonal/>
    </border>
    <border>
      <left style="mediumDashDotDot">
        <color indexed="64"/>
      </left>
      <right style="mediumDashDotDot">
        <color auto="1"/>
      </right>
      <top/>
      <bottom style="dotted">
        <color auto="1"/>
      </bottom>
      <diagonal/>
    </border>
    <border>
      <left style="mediumDashDotDot">
        <color auto="1"/>
      </left>
      <right/>
      <top/>
      <bottom style="dotted">
        <color auto="1"/>
      </bottom>
      <diagonal/>
    </border>
    <border>
      <left/>
      <right/>
      <top/>
      <bottom style="dotted">
        <color indexed="64"/>
      </bottom>
      <diagonal/>
    </border>
    <border>
      <left/>
      <right style="dashDotDot">
        <color auto="1"/>
      </right>
      <top/>
      <bottom style="dotted">
        <color auto="1"/>
      </bottom>
      <diagonal/>
    </border>
    <border>
      <left style="dashDotDot">
        <color auto="1"/>
      </left>
      <right/>
      <top/>
      <bottom style="dotted">
        <color auto="1"/>
      </bottom>
      <diagonal/>
    </border>
    <border>
      <left/>
      <right style="mediumDashDotDot">
        <color auto="1"/>
      </right>
      <top/>
      <bottom style="thin">
        <color indexed="64"/>
      </bottom>
      <diagonal/>
    </border>
    <border>
      <left style="mediumDashDotDot">
        <color auto="1"/>
      </left>
      <right/>
      <top style="dotted">
        <color auto="1"/>
      </top>
      <bottom style="thin">
        <color auto="1"/>
      </bottom>
      <diagonal/>
    </border>
    <border>
      <left/>
      <right style="dashDotDot">
        <color auto="1"/>
      </right>
      <top style="dotted">
        <color auto="1"/>
      </top>
      <bottom style="thin">
        <color auto="1"/>
      </bottom>
      <diagonal/>
    </border>
    <border>
      <left style="mediumDashDotDot">
        <color auto="1"/>
      </left>
      <right/>
      <top style="thin">
        <color auto="1"/>
      </top>
      <bottom style="dotted">
        <color auto="1"/>
      </bottom>
      <diagonal/>
    </border>
    <border>
      <left/>
      <right style="dashDotDot">
        <color auto="1"/>
      </right>
      <top style="thin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auto="1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auto="1"/>
      </left>
      <right style="thin">
        <color indexed="64"/>
      </right>
      <top style="dotted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dotted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tted">
        <color auto="1"/>
      </bottom>
      <diagonal/>
    </border>
    <border>
      <left style="hair">
        <color auto="1"/>
      </left>
      <right/>
      <top style="thin">
        <color auto="1"/>
      </top>
      <bottom style="dotted">
        <color auto="1"/>
      </bottom>
      <diagonal/>
    </border>
    <border>
      <left/>
      <right style="hair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/>
      <top style="dotted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56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11" fillId="0" borderId="0" xfId="1" applyFont="1" applyAlignment="1" applyProtection="1">
      <alignment vertical="center"/>
      <protection hidden="1"/>
    </xf>
    <xf numFmtId="0" fontId="14" fillId="0" borderId="0" xfId="1" applyFont="1" applyAlignment="1" applyProtection="1">
      <alignment vertical="center"/>
      <protection hidden="1"/>
    </xf>
    <xf numFmtId="0" fontId="14" fillId="0" borderId="0" xfId="1" applyFont="1" applyBorder="1" applyAlignment="1" applyProtection="1">
      <alignment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Protection="1">
      <protection hidden="1"/>
    </xf>
    <xf numFmtId="0" fontId="0" fillId="0" borderId="0" xfId="0" applyAlignment="1">
      <alignment horizontal="center" shrinkToFit="1"/>
    </xf>
    <xf numFmtId="0" fontId="0" fillId="0" borderId="0" xfId="0" applyAlignment="1">
      <alignment shrinkToFit="1"/>
    </xf>
    <xf numFmtId="0" fontId="13" fillId="0" borderId="0" xfId="0" applyFont="1" applyAlignment="1" applyProtection="1">
      <alignment vertical="center"/>
      <protection hidden="1"/>
    </xf>
    <xf numFmtId="0" fontId="17" fillId="5" borderId="0" xfId="0" applyFont="1" applyFill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4" fillId="0" borderId="0" xfId="1" applyFont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horizontal="left" wrapText="1"/>
      <protection hidden="1"/>
    </xf>
    <xf numFmtId="0" fontId="8" fillId="9" borderId="20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/>
    <xf numFmtId="0" fontId="9" fillId="0" borderId="21" xfId="1" applyFont="1" applyBorder="1" applyAlignment="1" applyProtection="1">
      <alignment horizontal="center" vertical="center" shrinkToFit="1"/>
      <protection hidden="1"/>
    </xf>
    <xf numFmtId="0" fontId="0" fillId="0" borderId="0" xfId="0" applyFill="1"/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8" fillId="9" borderId="0" xfId="0" applyFont="1" applyFill="1" applyBorder="1" applyAlignment="1" applyProtection="1">
      <alignment horizontal="center" vertical="center" wrapText="1"/>
      <protection hidden="1"/>
    </xf>
    <xf numFmtId="0" fontId="28" fillId="0" borderId="0" xfId="0" applyFont="1" applyFill="1" applyBorder="1" applyAlignment="1">
      <alignment vertical="center" wrapText="1"/>
    </xf>
    <xf numFmtId="0" fontId="32" fillId="0" borderId="24" xfId="0" applyFont="1" applyFill="1" applyBorder="1" applyAlignment="1" applyProtection="1">
      <alignment horizontal="center" vertical="center" wrapText="1" shrinkToFit="1"/>
      <protection locked="0"/>
    </xf>
    <xf numFmtId="0" fontId="32" fillId="0" borderId="28" xfId="0" applyFont="1" applyFill="1" applyBorder="1" applyAlignment="1" applyProtection="1">
      <alignment horizontal="center" vertical="center" wrapText="1" shrinkToFit="1"/>
      <protection locked="0"/>
    </xf>
    <xf numFmtId="0" fontId="27" fillId="0" borderId="29" xfId="0" applyFont="1" applyFill="1" applyBorder="1" applyAlignment="1" applyProtection="1">
      <alignment horizontal="center" vertical="center"/>
      <protection locked="0"/>
    </xf>
    <xf numFmtId="0" fontId="27" fillId="0" borderId="30" xfId="0" applyFont="1" applyFill="1" applyBorder="1" applyAlignment="1" applyProtection="1">
      <alignment horizontal="center" vertical="center"/>
      <protection locked="0"/>
    </xf>
    <xf numFmtId="0" fontId="27" fillId="0" borderId="25" xfId="0" applyFont="1" applyFill="1" applyBorder="1" applyAlignment="1" applyProtection="1">
      <alignment horizontal="center" vertical="center"/>
      <protection locked="0"/>
    </xf>
    <xf numFmtId="0" fontId="33" fillId="0" borderId="24" xfId="0" applyFont="1" applyFill="1" applyBorder="1" applyAlignment="1">
      <alignment horizontal="center" vertical="center"/>
    </xf>
    <xf numFmtId="0" fontId="33" fillId="0" borderId="28" xfId="0" applyFont="1" applyFill="1" applyBorder="1" applyAlignment="1">
      <alignment horizontal="center" vertical="center"/>
    </xf>
    <xf numFmtId="0" fontId="33" fillId="0" borderId="20" xfId="0" applyFont="1" applyFill="1" applyBorder="1" applyAlignment="1">
      <alignment horizontal="center" vertical="center"/>
    </xf>
    <xf numFmtId="0" fontId="34" fillId="0" borderId="24" xfId="0" applyFont="1" applyFill="1" applyBorder="1" applyAlignment="1" applyProtection="1">
      <alignment horizontal="center" vertical="center"/>
      <protection locked="0"/>
    </xf>
    <xf numFmtId="0" fontId="34" fillId="0" borderId="28" xfId="0" applyFont="1" applyFill="1" applyBorder="1" applyAlignment="1" applyProtection="1">
      <alignment horizontal="center" vertical="center"/>
      <protection locked="0"/>
    </xf>
    <xf numFmtId="0" fontId="34" fillId="0" borderId="20" xfId="0" applyFont="1" applyFill="1" applyBorder="1" applyAlignment="1" applyProtection="1">
      <alignment horizontal="center" vertical="center"/>
      <protection locked="0"/>
    </xf>
    <xf numFmtId="164" fontId="32" fillId="0" borderId="24" xfId="0" applyNumberFormat="1" applyFont="1" applyFill="1" applyBorder="1" applyAlignment="1" applyProtection="1">
      <alignment horizontal="center" vertical="center" wrapText="1"/>
      <protection locked="0"/>
    </xf>
    <xf numFmtId="164" fontId="32" fillId="0" borderId="28" xfId="0" applyNumberFormat="1" applyFont="1" applyFill="1" applyBorder="1" applyAlignment="1" applyProtection="1">
      <alignment horizontal="center" vertical="center" wrapText="1" shrinkToFit="1"/>
      <protection locked="0"/>
    </xf>
    <xf numFmtId="164" fontId="27" fillId="0" borderId="28" xfId="0" applyNumberFormat="1" applyFont="1" applyFill="1" applyBorder="1" applyAlignment="1" applyProtection="1">
      <alignment horizontal="center" vertical="center" shrinkToFit="1"/>
      <protection locked="0"/>
    </xf>
    <xf numFmtId="164" fontId="27" fillId="0" borderId="2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0" fontId="40" fillId="11" borderId="6" xfId="0" applyFont="1" applyFill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2" fillId="0" borderId="38" xfId="0" applyFont="1" applyBorder="1" applyAlignment="1">
      <alignment horizontal="center" vertical="center"/>
    </xf>
    <xf numFmtId="0" fontId="43" fillId="0" borderId="39" xfId="0" applyFont="1" applyBorder="1" applyAlignment="1">
      <alignment horizontal="center" vertical="center"/>
    </xf>
    <xf numFmtId="0" fontId="42" fillId="12" borderId="38" xfId="0" applyFont="1" applyFill="1" applyBorder="1" applyAlignment="1">
      <alignment horizontal="center" vertical="center"/>
    </xf>
    <xf numFmtId="0" fontId="43" fillId="12" borderId="39" xfId="0" applyFont="1" applyFill="1" applyBorder="1" applyAlignment="1">
      <alignment horizontal="center" vertical="center"/>
    </xf>
    <xf numFmtId="0" fontId="43" fillId="0" borderId="41" xfId="0" applyFont="1" applyBorder="1" applyAlignment="1">
      <alignment horizontal="center" vertical="center"/>
    </xf>
    <xf numFmtId="0" fontId="43" fillId="0" borderId="46" xfId="0" applyFont="1" applyBorder="1" applyAlignment="1">
      <alignment horizontal="center" vertical="center"/>
    </xf>
    <xf numFmtId="0" fontId="43" fillId="9" borderId="41" xfId="0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3" fillId="4" borderId="39" xfId="0" applyFont="1" applyFill="1" applyBorder="1" applyAlignment="1">
      <alignment horizontal="center" vertical="center"/>
    </xf>
    <xf numFmtId="0" fontId="43" fillId="15" borderId="39" xfId="0" applyFont="1" applyFill="1" applyBorder="1" applyAlignment="1">
      <alignment horizontal="center" vertical="center"/>
    </xf>
    <xf numFmtId="0" fontId="44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textRotation="90"/>
    </xf>
    <xf numFmtId="0" fontId="43" fillId="4" borderId="46" xfId="0" applyFont="1" applyFill="1" applyBorder="1" applyAlignment="1">
      <alignment horizontal="center" vertical="center"/>
    </xf>
    <xf numFmtId="0" fontId="43" fillId="12" borderId="46" xfId="0" applyFont="1" applyFill="1" applyBorder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43" fillId="12" borderId="41" xfId="0" applyFont="1" applyFill="1" applyBorder="1" applyAlignment="1">
      <alignment vertical="center" wrapText="1"/>
    </xf>
    <xf numFmtId="0" fontId="40" fillId="14" borderId="36" xfId="0" applyFont="1" applyFill="1" applyBorder="1" applyAlignment="1">
      <alignment vertical="center"/>
    </xf>
    <xf numFmtId="0" fontId="43" fillId="4" borderId="46" xfId="0" applyFont="1" applyFill="1" applyBorder="1" applyAlignment="1">
      <alignment vertical="center"/>
    </xf>
    <xf numFmtId="0" fontId="40" fillId="12" borderId="36" xfId="0" applyFont="1" applyFill="1" applyBorder="1" applyAlignment="1">
      <alignment vertical="center"/>
    </xf>
    <xf numFmtId="0" fontId="40" fillId="13" borderId="44" xfId="0" applyFont="1" applyFill="1" applyBorder="1" applyAlignment="1">
      <alignment vertical="center"/>
    </xf>
    <xf numFmtId="0" fontId="43" fillId="0" borderId="39" xfId="0" applyFont="1" applyBorder="1" applyAlignment="1">
      <alignment vertical="center"/>
    </xf>
    <xf numFmtId="0" fontId="43" fillId="12" borderId="39" xfId="0" applyFont="1" applyFill="1" applyBorder="1" applyAlignment="1">
      <alignment vertical="center"/>
    </xf>
    <xf numFmtId="0" fontId="38" fillId="14" borderId="36" xfId="0" applyFont="1" applyFill="1" applyBorder="1" applyAlignment="1">
      <alignment vertical="center"/>
    </xf>
    <xf numFmtId="0" fontId="43" fillId="12" borderId="56" xfId="0" applyFont="1" applyFill="1" applyBorder="1" applyAlignment="1">
      <alignment vertical="center" wrapText="1"/>
    </xf>
    <xf numFmtId="0" fontId="43" fillId="15" borderId="41" xfId="0" applyFont="1" applyFill="1" applyBorder="1" applyAlignment="1">
      <alignment vertical="center" wrapText="1"/>
    </xf>
    <xf numFmtId="0" fontId="40" fillId="11" borderId="6" xfId="0" applyFont="1" applyFill="1" applyBorder="1" applyAlignment="1">
      <alignment vertical="center"/>
    </xf>
    <xf numFmtId="0" fontId="42" fillId="0" borderId="53" xfId="0" applyFont="1" applyBorder="1" applyAlignment="1">
      <alignment vertical="center"/>
    </xf>
    <xf numFmtId="0" fontId="43" fillId="9" borderId="48" xfId="0" applyFont="1" applyFill="1" applyBorder="1" applyAlignment="1">
      <alignment vertical="center"/>
    </xf>
    <xf numFmtId="0" fontId="43" fillId="0" borderId="46" xfId="0" applyFont="1" applyBorder="1" applyAlignment="1">
      <alignment vertical="center"/>
    </xf>
    <xf numFmtId="0" fontId="41" fillId="12" borderId="42" xfId="0" applyFont="1" applyFill="1" applyBorder="1" applyAlignment="1">
      <alignment horizontal="center" vertical="center"/>
    </xf>
    <xf numFmtId="0" fontId="41" fillId="13" borderId="42" xfId="0" applyFont="1" applyFill="1" applyBorder="1" applyAlignment="1">
      <alignment horizontal="center" vertical="center"/>
    </xf>
    <xf numFmtId="0" fontId="41" fillId="14" borderId="42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 applyProtection="1">
      <alignment vertical="center"/>
      <protection hidden="1"/>
    </xf>
    <xf numFmtId="0" fontId="48" fillId="11" borderId="65" xfId="0" applyFont="1" applyFill="1" applyBorder="1" applyAlignment="1">
      <alignment horizontal="center" vertical="center"/>
    </xf>
    <xf numFmtId="0" fontId="48" fillId="11" borderId="67" xfId="0" applyFont="1" applyFill="1" applyBorder="1" applyAlignment="1">
      <alignment horizontal="center" vertical="center"/>
    </xf>
    <xf numFmtId="0" fontId="48" fillId="12" borderId="68" xfId="0" applyFont="1" applyFill="1" applyBorder="1" applyAlignment="1">
      <alignment horizontal="center" vertical="center" wrapText="1"/>
    </xf>
    <xf numFmtId="0" fontId="44" fillId="12" borderId="69" xfId="0" applyFont="1" applyFill="1" applyBorder="1" applyAlignment="1">
      <alignment horizontal="center" vertical="center"/>
    </xf>
    <xf numFmtId="0" fontId="44" fillId="0" borderId="71" xfId="0" applyFont="1" applyBorder="1" applyAlignment="1">
      <alignment horizontal="center" vertical="center"/>
    </xf>
    <xf numFmtId="2" fontId="44" fillId="2" borderId="74" xfId="0" applyNumberFormat="1" applyFont="1" applyFill="1" applyBorder="1" applyAlignment="1">
      <alignment horizontal="center" vertical="center"/>
    </xf>
    <xf numFmtId="2" fontId="44" fillId="2" borderId="75" xfId="0" applyNumberFormat="1" applyFont="1" applyFill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8" fillId="17" borderId="65" xfId="0" applyFont="1" applyFill="1" applyBorder="1" applyAlignment="1">
      <alignment horizontal="center" vertical="center"/>
    </xf>
    <xf numFmtId="0" fontId="48" fillId="17" borderId="67" xfId="0" applyFont="1" applyFill="1" applyBorder="1" applyAlignment="1">
      <alignment horizontal="center" vertical="center"/>
    </xf>
    <xf numFmtId="0" fontId="44" fillId="0" borderId="71" xfId="0" applyFont="1" applyBorder="1" applyAlignment="1">
      <alignment horizontal="center" vertical="center" wrapText="1"/>
    </xf>
    <xf numFmtId="0" fontId="44" fillId="0" borderId="82" xfId="0" applyFont="1" applyBorder="1" applyAlignment="1">
      <alignment horizontal="center" vertical="center"/>
    </xf>
    <xf numFmtId="2" fontId="44" fillId="2" borderId="71" xfId="0" applyNumberFormat="1" applyFont="1" applyFill="1" applyBorder="1" applyAlignment="1">
      <alignment horizontal="center" vertical="center"/>
    </xf>
    <xf numFmtId="2" fontId="44" fillId="0" borderId="74" xfId="0" applyNumberFormat="1" applyFont="1" applyBorder="1" applyAlignment="1">
      <alignment horizontal="center" vertical="center"/>
    </xf>
    <xf numFmtId="2" fontId="44" fillId="0" borderId="75" xfId="0" applyNumberFormat="1" applyFont="1" applyBorder="1" applyAlignment="1">
      <alignment horizontal="center" vertical="center"/>
    </xf>
    <xf numFmtId="0" fontId="48" fillId="13" borderId="65" xfId="0" applyFont="1" applyFill="1" applyBorder="1" applyAlignment="1">
      <alignment horizontal="center" vertical="center"/>
    </xf>
    <xf numFmtId="0" fontId="48" fillId="13" borderId="67" xfId="0" applyFont="1" applyFill="1" applyBorder="1" applyAlignment="1">
      <alignment horizontal="center" vertical="center"/>
    </xf>
    <xf numFmtId="0" fontId="44" fillId="0" borderId="75" xfId="0" applyFont="1" applyBorder="1" applyAlignment="1">
      <alignment horizontal="center" vertical="center" wrapText="1"/>
    </xf>
    <xf numFmtId="0" fontId="44" fillId="0" borderId="69" xfId="0" applyFont="1" applyBorder="1" applyAlignment="1">
      <alignment horizontal="center" vertical="center"/>
    </xf>
    <xf numFmtId="0" fontId="44" fillId="0" borderId="58" xfId="0" applyFont="1" applyBorder="1" applyAlignment="1">
      <alignment vertical="center" wrapText="1"/>
    </xf>
    <xf numFmtId="0" fontId="44" fillId="0" borderId="77" xfId="0" applyFont="1" applyBorder="1" applyAlignment="1">
      <alignment vertical="center" wrapText="1"/>
    </xf>
    <xf numFmtId="0" fontId="44" fillId="0" borderId="59" xfId="0" applyFont="1" applyBorder="1" applyAlignment="1">
      <alignment vertical="center" wrapText="1"/>
    </xf>
    <xf numFmtId="0" fontId="44" fillId="0" borderId="85" xfId="0" applyFont="1" applyBorder="1" applyAlignment="1">
      <alignment vertical="center" wrapText="1"/>
    </xf>
    <xf numFmtId="0" fontId="44" fillId="0" borderId="57" xfId="0" applyFont="1" applyBorder="1" applyAlignment="1">
      <alignment vertical="center" wrapText="1"/>
    </xf>
    <xf numFmtId="0" fontId="44" fillId="0" borderId="87" xfId="0" applyFont="1" applyBorder="1" applyAlignment="1">
      <alignment vertical="center" wrapText="1"/>
    </xf>
    <xf numFmtId="0" fontId="44" fillId="0" borderId="80" xfId="0" applyFont="1" applyBorder="1" applyAlignment="1">
      <alignment vertical="center" wrapText="1"/>
    </xf>
    <xf numFmtId="0" fontId="44" fillId="0" borderId="81" xfId="0" applyFont="1" applyBorder="1" applyAlignment="1">
      <alignment vertical="center" wrapText="1"/>
    </xf>
    <xf numFmtId="0" fontId="5" fillId="12" borderId="36" xfId="0" applyFont="1" applyFill="1" applyBorder="1" applyAlignment="1">
      <alignment vertical="center"/>
    </xf>
    <xf numFmtId="0" fontId="51" fillId="0" borderId="39" xfId="0" applyFont="1" applyBorder="1" applyAlignment="1">
      <alignment vertical="center" wrapText="1"/>
    </xf>
    <xf numFmtId="0" fontId="51" fillId="12" borderId="39" xfId="0" applyFont="1" applyFill="1" applyBorder="1" applyAlignment="1">
      <alignment vertical="center" wrapText="1"/>
    </xf>
    <xf numFmtId="0" fontId="51" fillId="0" borderId="39" xfId="0" applyFont="1" applyBorder="1" applyAlignment="1">
      <alignment vertical="center"/>
    </xf>
    <xf numFmtId="0" fontId="51" fillId="0" borderId="40" xfId="0" applyFont="1" applyBorder="1" applyAlignment="1">
      <alignment vertical="center" wrapText="1"/>
    </xf>
    <xf numFmtId="0" fontId="5" fillId="13" borderId="44" xfId="0" applyFont="1" applyFill="1" applyBorder="1" applyAlignment="1">
      <alignment vertical="center"/>
    </xf>
    <xf numFmtId="0" fontId="51" fillId="0" borderId="45" xfId="0" applyFont="1" applyBorder="1" applyAlignment="1">
      <alignment vertical="center" wrapText="1"/>
    </xf>
    <xf numFmtId="0" fontId="51" fillId="9" borderId="47" xfId="0" applyFont="1" applyFill="1" applyBorder="1" applyAlignment="1">
      <alignment vertical="center" wrapText="1"/>
    </xf>
    <xf numFmtId="0" fontId="51" fillId="4" borderId="49" xfId="0" applyFont="1" applyFill="1" applyBorder="1" applyAlignment="1">
      <alignment vertical="center"/>
    </xf>
    <xf numFmtId="0" fontId="51" fillId="9" borderId="40" xfId="0" applyFont="1" applyFill="1" applyBorder="1" applyAlignment="1">
      <alignment vertical="center" wrapText="1"/>
    </xf>
    <xf numFmtId="0" fontId="5" fillId="14" borderId="36" xfId="0" applyFont="1" applyFill="1" applyBorder="1" applyAlignment="1">
      <alignment vertical="center"/>
    </xf>
    <xf numFmtId="0" fontId="51" fillId="4" borderId="39" xfId="0" applyFont="1" applyFill="1" applyBorder="1" applyAlignment="1">
      <alignment vertical="center"/>
    </xf>
    <xf numFmtId="0" fontId="51" fillId="15" borderId="45" xfId="0" applyFont="1" applyFill="1" applyBorder="1" applyAlignment="1">
      <alignment vertical="center" wrapText="1"/>
    </xf>
    <xf numFmtId="0" fontId="51" fillId="4" borderId="39" xfId="0" applyFont="1" applyFill="1" applyBorder="1" applyAlignment="1">
      <alignment vertical="center" wrapText="1"/>
    </xf>
    <xf numFmtId="0" fontId="51" fillId="15" borderId="50" xfId="0" applyFont="1" applyFill="1" applyBorder="1" applyAlignment="1">
      <alignment vertical="center" wrapText="1"/>
    </xf>
    <xf numFmtId="0" fontId="51" fillId="12" borderId="54" xfId="0" applyFont="1" applyFill="1" applyBorder="1" applyAlignment="1">
      <alignment vertical="center" wrapText="1"/>
    </xf>
    <xf numFmtId="0" fontId="51" fillId="4" borderId="45" xfId="0" applyFont="1" applyFill="1" applyBorder="1" applyAlignment="1">
      <alignment vertical="center"/>
    </xf>
    <xf numFmtId="0" fontId="51" fillId="12" borderId="39" xfId="0" applyFont="1" applyFill="1" applyBorder="1" applyAlignment="1">
      <alignment vertical="center"/>
    </xf>
    <xf numFmtId="0" fontId="51" fillId="12" borderId="46" xfId="0" applyFont="1" applyFill="1" applyBorder="1" applyAlignment="1">
      <alignment vertical="center"/>
    </xf>
    <xf numFmtId="0" fontId="52" fillId="0" borderId="45" xfId="0" applyFont="1" applyBorder="1" applyAlignment="1">
      <alignment vertical="center" wrapText="1"/>
    </xf>
    <xf numFmtId="0" fontId="51" fillId="12" borderId="45" xfId="0" applyFont="1" applyFill="1" applyBorder="1" applyAlignment="1">
      <alignment vertical="center" wrapText="1"/>
    </xf>
    <xf numFmtId="0" fontId="51" fillId="12" borderId="55" xfId="0" applyFont="1" applyFill="1" applyBorder="1" applyAlignment="1">
      <alignment vertical="center" wrapText="1"/>
    </xf>
    <xf numFmtId="0" fontId="51" fillId="4" borderId="54" xfId="0" applyFont="1" applyFill="1" applyBorder="1" applyAlignment="1">
      <alignment vertical="center"/>
    </xf>
    <xf numFmtId="0" fontId="51" fillId="12" borderId="40" xfId="0" applyFont="1" applyFill="1" applyBorder="1" applyAlignment="1">
      <alignment vertical="center"/>
    </xf>
    <xf numFmtId="0" fontId="51" fillId="16" borderId="39" xfId="0" applyFont="1" applyFill="1" applyBorder="1" applyAlignment="1">
      <alignment vertical="center" wrapText="1"/>
    </xf>
    <xf numFmtId="0" fontId="51" fillId="0" borderId="54" xfId="0" applyFont="1" applyBorder="1" applyAlignment="1">
      <alignment vertical="center" wrapText="1"/>
    </xf>
    <xf numFmtId="0" fontId="51" fillId="12" borderId="50" xfId="0" applyFont="1" applyFill="1" applyBorder="1" applyAlignment="1">
      <alignment vertical="center" wrapText="1"/>
    </xf>
    <xf numFmtId="0" fontId="7" fillId="5" borderId="0" xfId="0" applyFont="1" applyFill="1" applyAlignment="1" applyProtection="1">
      <alignment vertical="center"/>
      <protection hidden="1"/>
    </xf>
    <xf numFmtId="0" fontId="7" fillId="0" borderId="0" xfId="0" applyFont="1"/>
    <xf numFmtId="0" fontId="5" fillId="0" borderId="1" xfId="0" applyFont="1" applyBorder="1" applyAlignment="1">
      <alignment horizontal="center" vertical="center"/>
    </xf>
    <xf numFmtId="0" fontId="22" fillId="0" borderId="0" xfId="0" applyFont="1" applyBorder="1" applyAlignment="1" applyProtection="1">
      <alignment vertical="center" wrapText="1"/>
      <protection hidden="1"/>
    </xf>
    <xf numFmtId="0" fontId="55" fillId="6" borderId="1" xfId="0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>
      <alignment shrinkToFit="1"/>
    </xf>
    <xf numFmtId="0" fontId="22" fillId="0" borderId="0" xfId="0" applyFont="1"/>
    <xf numFmtId="0" fontId="22" fillId="0" borderId="0" xfId="0" applyFont="1" applyAlignment="1">
      <alignment shrinkToFit="1"/>
    </xf>
    <xf numFmtId="0" fontId="22" fillId="5" borderId="0" xfId="0" applyFont="1" applyFill="1" applyAlignment="1" applyProtection="1">
      <alignment vertical="center"/>
      <protection hidden="1"/>
    </xf>
    <xf numFmtId="0" fontId="2" fillId="5" borderId="0" xfId="0" applyFont="1" applyFill="1" applyAlignment="1" applyProtection="1">
      <alignment vertical="center"/>
      <protection hidden="1"/>
    </xf>
    <xf numFmtId="0" fontId="2" fillId="0" borderId="0" xfId="0" applyFont="1"/>
    <xf numFmtId="0" fontId="8" fillId="0" borderId="1" xfId="0" applyFont="1" applyFill="1" applyBorder="1" applyAlignment="1">
      <alignment horizontal="center" vertical="center" wrapText="1" shrinkToFit="1"/>
    </xf>
    <xf numFmtId="0" fontId="59" fillId="0" borderId="0" xfId="0" applyFont="1" applyAlignment="1">
      <alignment wrapText="1"/>
    </xf>
    <xf numFmtId="0" fontId="59" fillId="0" borderId="1" xfId="0" applyFont="1" applyFill="1" applyBorder="1" applyAlignment="1">
      <alignment horizontal="center" vertical="center" wrapText="1" shrinkToFit="1"/>
    </xf>
    <xf numFmtId="0" fontId="58" fillId="12" borderId="28" xfId="0" applyFont="1" applyFill="1" applyBorder="1" applyAlignment="1" applyProtection="1">
      <alignment horizontal="center" vertical="center"/>
      <protection hidden="1"/>
    </xf>
    <xf numFmtId="164" fontId="58" fillId="0" borderId="28" xfId="0" applyNumberFormat="1" applyFont="1" applyFill="1" applyBorder="1" applyAlignment="1" applyProtection="1">
      <alignment horizontal="center" vertical="center"/>
      <protection hidden="1"/>
    </xf>
    <xf numFmtId="0" fontId="58" fillId="0" borderId="20" xfId="0" applyFont="1" applyFill="1" applyBorder="1" applyAlignment="1" applyProtection="1">
      <alignment horizontal="center" vertical="center" wrapText="1"/>
      <protection hidden="1"/>
    </xf>
    <xf numFmtId="0" fontId="58" fillId="0" borderId="96" xfId="0" applyFont="1" applyFill="1" applyBorder="1" applyAlignment="1" applyProtection="1">
      <alignment horizontal="center" vertical="center" wrapText="1"/>
      <protection hidden="1"/>
    </xf>
    <xf numFmtId="0" fontId="61" fillId="0" borderId="0" xfId="0" applyFont="1" applyAlignment="1" applyProtection="1">
      <alignment vertical="center"/>
      <protection hidden="1"/>
    </xf>
    <xf numFmtId="2" fontId="45" fillId="0" borderId="24" xfId="0" applyNumberFormat="1" applyFont="1" applyBorder="1" applyAlignment="1" applyProtection="1">
      <alignment horizontal="center" vertical="center"/>
      <protection hidden="1"/>
    </xf>
    <xf numFmtId="2" fontId="45" fillId="0" borderId="28" xfId="0" applyNumberFormat="1" applyFont="1" applyBorder="1" applyAlignment="1" applyProtection="1">
      <alignment horizontal="center" vertical="center"/>
      <protection hidden="1"/>
    </xf>
    <xf numFmtId="2" fontId="45" fillId="0" borderId="20" xfId="0" applyNumberFormat="1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23" fillId="0" borderId="96" xfId="0" applyFont="1" applyFill="1" applyBorder="1" applyAlignment="1" applyProtection="1">
      <alignment vertical="center"/>
      <protection hidden="1"/>
    </xf>
    <xf numFmtId="0" fontId="23" fillId="0" borderId="28" xfId="0" applyFont="1" applyFill="1" applyBorder="1" applyAlignment="1" applyProtection="1">
      <alignment vertical="center"/>
      <protection hidden="1"/>
    </xf>
    <xf numFmtId="0" fontId="22" fillId="0" borderId="0" xfId="0" applyFont="1" applyFill="1" applyAlignment="1">
      <alignment shrinkToFit="1"/>
    </xf>
    <xf numFmtId="0" fontId="4" fillId="0" borderId="0" xfId="0" applyFont="1" applyFill="1" applyAlignment="1">
      <alignment shrinkToFit="1"/>
    </xf>
    <xf numFmtId="0" fontId="5" fillId="6" borderId="7" xfId="0" applyFont="1" applyFill="1" applyBorder="1" applyAlignment="1">
      <alignment horizontal="center" vertical="center" wrapText="1" shrinkToFit="1"/>
    </xf>
    <xf numFmtId="0" fontId="40" fillId="0" borderId="0" xfId="0" applyFont="1" applyAlignment="1">
      <alignment horizontal="center" vertical="center" wrapText="1"/>
    </xf>
    <xf numFmtId="0" fontId="40" fillId="0" borderId="0" xfId="0" applyFont="1" applyFill="1" applyAlignment="1">
      <alignment horizontal="center" vertical="center" wrapText="1"/>
    </xf>
    <xf numFmtId="0" fontId="3" fillId="0" borderId="0" xfId="1" applyFont="1" applyBorder="1" applyAlignment="1" applyProtection="1">
      <alignment wrapText="1"/>
      <protection hidden="1"/>
    </xf>
    <xf numFmtId="0" fontId="54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/>
    </xf>
    <xf numFmtId="0" fontId="32" fillId="0" borderId="20" xfId="0" applyFont="1" applyFill="1" applyBorder="1" applyAlignment="1" applyProtection="1">
      <alignment horizontal="center" vertical="center" wrapText="1" shrinkToFit="1"/>
      <protection locked="0"/>
    </xf>
    <xf numFmtId="0" fontId="5" fillId="6" borderId="10" xfId="0" applyFont="1" applyFill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34" xfId="0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29" fillId="2" borderId="14" xfId="0" applyFont="1" applyFill="1" applyBorder="1" applyAlignment="1">
      <alignment horizontal="center" vertical="center" wrapText="1"/>
    </xf>
    <xf numFmtId="0" fontId="29" fillId="2" borderId="19" xfId="0" applyFont="1" applyFill="1" applyBorder="1" applyAlignment="1">
      <alignment horizontal="center" vertical="center" wrapText="1"/>
    </xf>
    <xf numFmtId="0" fontId="29" fillId="2" borderId="15" xfId="0" applyFont="1" applyFill="1" applyBorder="1" applyAlignment="1">
      <alignment horizontal="center" vertical="center" wrapText="1"/>
    </xf>
    <xf numFmtId="0" fontId="29" fillId="2" borderId="27" xfId="0" applyFont="1" applyFill="1" applyBorder="1" applyAlignment="1">
      <alignment horizontal="center" vertical="center" wrapText="1"/>
    </xf>
    <xf numFmtId="0" fontId="45" fillId="0" borderId="88" xfId="0" applyFont="1" applyBorder="1" applyAlignment="1" applyProtection="1">
      <alignment vertical="center" wrapText="1"/>
      <protection hidden="1"/>
    </xf>
    <xf numFmtId="0" fontId="45" fillId="0" borderId="89" xfId="0" applyFont="1" applyBorder="1" applyAlignment="1" applyProtection="1">
      <alignment vertical="center" wrapText="1"/>
      <protection hidden="1"/>
    </xf>
    <xf numFmtId="0" fontId="45" fillId="0" borderId="90" xfId="0" applyFont="1" applyBorder="1" applyAlignment="1" applyProtection="1">
      <alignment vertical="center" wrapText="1"/>
      <protection hidden="1"/>
    </xf>
    <xf numFmtId="0" fontId="29" fillId="0" borderId="30" xfId="0" applyFont="1" applyBorder="1" applyAlignment="1">
      <alignment vertical="center" wrapText="1"/>
    </xf>
    <xf numFmtId="0" fontId="29" fillId="0" borderId="58" xfId="0" applyFont="1" applyBorder="1" applyAlignment="1">
      <alignment vertical="center" wrapText="1"/>
    </xf>
    <xf numFmtId="0" fontId="29" fillId="0" borderId="63" xfId="0" applyFont="1" applyBorder="1" applyAlignment="1">
      <alignment vertical="center" wrapText="1"/>
    </xf>
    <xf numFmtId="0" fontId="29" fillId="2" borderId="29" xfId="0" applyFont="1" applyFill="1" applyBorder="1" applyAlignment="1">
      <alignment vertical="center" wrapText="1"/>
    </xf>
    <xf numFmtId="0" fontId="29" fillId="2" borderId="57" xfId="0" applyFont="1" applyFill="1" applyBorder="1" applyAlignment="1">
      <alignment vertical="center" wrapText="1"/>
    </xf>
    <xf numFmtId="0" fontId="29" fillId="2" borderId="11" xfId="0" applyFont="1" applyFill="1" applyBorder="1" applyAlignment="1">
      <alignment vertical="center" wrapText="1"/>
    </xf>
    <xf numFmtId="0" fontId="55" fillId="6" borderId="1" xfId="0" applyFont="1" applyFill="1" applyBorder="1" applyAlignment="1" applyProtection="1">
      <alignment horizontal="center" vertical="center" wrapText="1"/>
      <protection hidden="1"/>
    </xf>
    <xf numFmtId="0" fontId="62" fillId="0" borderId="24" xfId="0" applyFont="1" applyBorder="1" applyAlignment="1" applyProtection="1">
      <alignment horizontal="center" vertical="center" textRotation="90"/>
      <protection hidden="1"/>
    </xf>
    <xf numFmtId="0" fontId="62" fillId="0" borderId="28" xfId="0" applyFont="1" applyBorder="1" applyAlignment="1" applyProtection="1">
      <alignment horizontal="center" vertical="center" textRotation="90"/>
      <protection hidden="1"/>
    </xf>
    <xf numFmtId="0" fontId="62" fillId="0" borderId="20" xfId="0" applyFont="1" applyBorder="1" applyAlignment="1" applyProtection="1">
      <alignment horizontal="center" vertical="center" textRotation="90"/>
      <protection hidden="1"/>
    </xf>
    <xf numFmtId="0" fontId="74" fillId="7" borderId="1" xfId="0" applyFont="1" applyFill="1" applyBorder="1" applyAlignment="1" applyProtection="1">
      <alignment horizontal="center" vertical="center"/>
      <protection hidden="1"/>
    </xf>
    <xf numFmtId="0" fontId="21" fillId="0" borderId="1" xfId="0" applyFont="1" applyBorder="1" applyAlignment="1" applyProtection="1">
      <alignment horizontal="center"/>
      <protection hidden="1"/>
    </xf>
    <xf numFmtId="0" fontId="29" fillId="0" borderId="62" xfId="0" applyFont="1" applyFill="1" applyBorder="1" applyAlignment="1">
      <alignment horizontal="center" vertical="center" wrapText="1"/>
    </xf>
    <xf numFmtId="0" fontId="29" fillId="0" borderId="32" xfId="0" applyFont="1" applyFill="1" applyBorder="1" applyAlignment="1">
      <alignment horizontal="center" vertical="center" wrapText="1"/>
    </xf>
    <xf numFmtId="0" fontId="29" fillId="0" borderId="29" xfId="0" applyFont="1" applyBorder="1" applyAlignment="1">
      <alignment vertical="center" wrapText="1"/>
    </xf>
    <xf numFmtId="0" fontId="29" fillId="0" borderId="57" xfId="0" applyFont="1" applyBorder="1" applyAlignment="1">
      <alignment vertical="center" wrapText="1"/>
    </xf>
    <xf numFmtId="0" fontId="29" fillId="0" borderId="11" xfId="0" applyFont="1" applyBorder="1" applyAlignment="1">
      <alignment vertical="center" wrapText="1"/>
    </xf>
    <xf numFmtId="0" fontId="29" fillId="0" borderId="25" xfId="0" applyFont="1" applyBorder="1" applyAlignment="1">
      <alignment vertical="center" wrapText="1"/>
    </xf>
    <xf numFmtId="0" fontId="29" fillId="0" borderId="59" xfId="0" applyFont="1" applyBorder="1" applyAlignment="1">
      <alignment vertical="center" wrapText="1"/>
    </xf>
    <xf numFmtId="0" fontId="29" fillId="0" borderId="13" xfId="0" applyFont="1" applyBorder="1" applyAlignment="1">
      <alignment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29" fillId="0" borderId="62" xfId="0" applyFont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2" fontId="29" fillId="2" borderId="12" xfId="0" applyNumberFormat="1" applyFont="1" applyFill="1" applyBorder="1" applyAlignment="1">
      <alignment horizontal="center" vertical="center" wrapText="1"/>
    </xf>
    <xf numFmtId="0" fontId="29" fillId="2" borderId="12" xfId="0" applyFont="1" applyFill="1" applyBorder="1" applyAlignment="1">
      <alignment horizontal="center" vertical="center" wrapText="1"/>
    </xf>
    <xf numFmtId="0" fontId="29" fillId="2" borderId="18" xfId="0" applyFont="1" applyFill="1" applyBorder="1" applyAlignment="1">
      <alignment horizontal="center" vertical="center" wrapText="1"/>
    </xf>
    <xf numFmtId="0" fontId="45" fillId="0" borderId="30" xfId="0" applyFont="1" applyBorder="1" applyAlignment="1" applyProtection="1">
      <alignment vertical="center" wrapText="1"/>
      <protection hidden="1"/>
    </xf>
    <xf numFmtId="0" fontId="45" fillId="0" borderId="58" xfId="0" applyFont="1" applyBorder="1" applyAlignment="1" applyProtection="1">
      <alignment vertical="center" wrapText="1"/>
      <protection hidden="1"/>
    </xf>
    <xf numFmtId="0" fontId="45" fillId="0" borderId="32" xfId="0" applyFont="1" applyBorder="1" applyAlignment="1" applyProtection="1">
      <alignment vertical="center" wrapText="1"/>
      <protection hidden="1"/>
    </xf>
    <xf numFmtId="0" fontId="29" fillId="0" borderId="26" xfId="0" applyFont="1" applyFill="1" applyBorder="1" applyAlignment="1">
      <alignment horizontal="center" vertical="center" wrapText="1"/>
    </xf>
    <xf numFmtId="0" fontId="29" fillId="0" borderId="3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45" fillId="0" borderId="29" xfId="0" applyFont="1" applyFill="1" applyBorder="1" applyAlignment="1" applyProtection="1">
      <alignment vertical="center" wrapText="1"/>
      <protection hidden="1"/>
    </xf>
    <xf numFmtId="0" fontId="45" fillId="0" borderId="57" xfId="0" applyFont="1" applyFill="1" applyBorder="1" applyAlignment="1" applyProtection="1">
      <alignment vertical="center" wrapText="1"/>
      <protection hidden="1"/>
    </xf>
    <xf numFmtId="0" fontId="45" fillId="0" borderId="31" xfId="0" applyFont="1" applyFill="1" applyBorder="1" applyAlignment="1" applyProtection="1">
      <alignment vertical="center" wrapText="1"/>
      <protection hidden="1"/>
    </xf>
    <xf numFmtId="0" fontId="17" fillId="5" borderId="0" xfId="0" applyFont="1" applyFill="1" applyAlignment="1" applyProtection="1">
      <alignment horizontal="right" vertical="center"/>
      <protection hidden="1"/>
    </xf>
    <xf numFmtId="0" fontId="9" fillId="6" borderId="16" xfId="1" applyFont="1" applyFill="1" applyBorder="1" applyAlignment="1" applyProtection="1">
      <alignment horizontal="right" vertical="center"/>
      <protection hidden="1"/>
    </xf>
    <xf numFmtId="0" fontId="9" fillId="6" borderId="14" xfId="1" applyFont="1" applyFill="1" applyBorder="1" applyAlignment="1" applyProtection="1">
      <alignment horizontal="right" vertical="center"/>
      <protection hidden="1"/>
    </xf>
    <xf numFmtId="0" fontId="20" fillId="5" borderId="0" xfId="0" applyFont="1" applyFill="1" applyAlignment="1">
      <alignment horizontal="center" vertical="center" wrapText="1"/>
    </xf>
    <xf numFmtId="0" fontId="9" fillId="6" borderId="17" xfId="1" applyFont="1" applyFill="1" applyBorder="1" applyAlignment="1" applyProtection="1">
      <alignment horizontal="right" vertical="center"/>
      <protection hidden="1"/>
    </xf>
    <xf numFmtId="0" fontId="9" fillId="6" borderId="12" xfId="1" applyFont="1" applyFill="1" applyBorder="1" applyAlignment="1" applyProtection="1">
      <alignment horizontal="right" vertical="center"/>
      <protection hidden="1"/>
    </xf>
    <xf numFmtId="0" fontId="36" fillId="5" borderId="0" xfId="0" applyFont="1" applyFill="1" applyAlignment="1" applyProtection="1">
      <alignment horizontal="center" vertical="center"/>
      <protection locked="0"/>
    </xf>
    <xf numFmtId="0" fontId="74" fillId="3" borderId="1" xfId="0" applyFont="1" applyFill="1" applyBorder="1" applyAlignment="1" applyProtection="1">
      <alignment horizontal="center" vertical="center" wrapText="1"/>
      <protection hidden="1"/>
    </xf>
    <xf numFmtId="0" fontId="55" fillId="6" borderId="1" xfId="0" applyFont="1" applyFill="1" applyBorder="1" applyAlignment="1" applyProtection="1">
      <alignment horizontal="center" vertical="center"/>
      <protection hidden="1"/>
    </xf>
    <xf numFmtId="0" fontId="39" fillId="6" borderId="1" xfId="0" applyFont="1" applyFill="1" applyBorder="1" applyAlignment="1" applyProtection="1">
      <alignment horizontal="center" vertical="center"/>
      <protection hidden="1"/>
    </xf>
    <xf numFmtId="164" fontId="61" fillId="0" borderId="1" xfId="0" applyNumberFormat="1" applyFont="1" applyBorder="1" applyAlignment="1" applyProtection="1">
      <alignment horizontal="center" vertical="center"/>
      <protection hidden="1"/>
    </xf>
    <xf numFmtId="164" fontId="59" fillId="0" borderId="2" xfId="0" applyNumberFormat="1" applyFont="1" applyFill="1" applyBorder="1" applyAlignment="1" applyProtection="1">
      <alignment horizontal="center" vertical="center"/>
      <protection hidden="1"/>
    </xf>
    <xf numFmtId="164" fontId="59" fillId="0" borderId="4" xfId="0" applyNumberFormat="1" applyFont="1" applyFill="1" applyBorder="1" applyAlignment="1" applyProtection="1">
      <alignment horizontal="center" vertical="center"/>
      <protection hidden="1"/>
    </xf>
    <xf numFmtId="0" fontId="41" fillId="6" borderId="2" xfId="0" applyFont="1" applyFill="1" applyBorder="1" applyAlignment="1" applyProtection="1">
      <alignment horizontal="center" vertical="center"/>
      <protection hidden="1"/>
    </xf>
    <xf numFmtId="0" fontId="41" fillId="6" borderId="4" xfId="0" applyFont="1" applyFill="1" applyBorder="1" applyAlignment="1" applyProtection="1">
      <alignment horizontal="center" vertical="center"/>
      <protection hidden="1"/>
    </xf>
    <xf numFmtId="0" fontId="39" fillId="6" borderId="9" xfId="0" applyFont="1" applyFill="1" applyBorder="1" applyAlignment="1" applyProtection="1">
      <alignment horizontal="center" vertical="center" wrapText="1"/>
      <protection hidden="1"/>
    </xf>
    <xf numFmtId="0" fontId="39" fillId="6" borderId="34" xfId="0" applyFont="1" applyFill="1" applyBorder="1" applyAlignment="1" applyProtection="1">
      <alignment horizontal="center" vertical="center" wrapText="1"/>
      <protection hidden="1"/>
    </xf>
    <xf numFmtId="0" fontId="39" fillId="6" borderId="10" xfId="0" applyFont="1" applyFill="1" applyBorder="1" applyAlignment="1" applyProtection="1">
      <alignment horizontal="center" vertical="center" wrapText="1"/>
      <protection hidden="1"/>
    </xf>
    <xf numFmtId="0" fontId="39" fillId="6" borderId="22" xfId="0" applyFont="1" applyFill="1" applyBorder="1" applyAlignment="1" applyProtection="1">
      <alignment horizontal="center" vertical="center" wrapText="1"/>
      <protection hidden="1"/>
    </xf>
    <xf numFmtId="0" fontId="39" fillId="6" borderId="3" xfId="0" applyFont="1" applyFill="1" applyBorder="1" applyAlignment="1" applyProtection="1">
      <alignment horizontal="center" vertical="center" wrapText="1"/>
      <protection hidden="1"/>
    </xf>
    <xf numFmtId="0" fontId="39" fillId="6" borderId="23" xfId="0" applyFont="1" applyFill="1" applyBorder="1" applyAlignment="1" applyProtection="1">
      <alignment horizontal="center" vertical="center" wrapText="1"/>
      <protection hidden="1"/>
    </xf>
    <xf numFmtId="0" fontId="60" fillId="0" borderId="9" xfId="1" applyFont="1" applyBorder="1" applyAlignment="1" applyProtection="1">
      <alignment horizontal="center" vertical="center" shrinkToFit="1"/>
      <protection hidden="1"/>
    </xf>
    <xf numFmtId="0" fontId="60" fillId="0" borderId="34" xfId="1" applyFont="1" applyBorder="1" applyAlignment="1" applyProtection="1">
      <alignment horizontal="center" vertical="center" shrinkToFit="1"/>
      <protection hidden="1"/>
    </xf>
    <xf numFmtId="0" fontId="60" fillId="0" borderId="10" xfId="1" applyFont="1" applyBorder="1" applyAlignment="1" applyProtection="1">
      <alignment horizontal="center" vertical="center" shrinkToFit="1"/>
      <protection hidden="1"/>
    </xf>
    <xf numFmtId="0" fontId="60" fillId="0" borderId="22" xfId="1" applyFont="1" applyBorder="1" applyAlignment="1" applyProtection="1">
      <alignment horizontal="center" vertical="center" shrinkToFit="1"/>
      <protection hidden="1"/>
    </xf>
    <xf numFmtId="0" fontId="60" fillId="0" borderId="3" xfId="1" applyFont="1" applyBorder="1" applyAlignment="1" applyProtection="1">
      <alignment horizontal="center" vertical="center" shrinkToFit="1"/>
      <protection hidden="1"/>
    </xf>
    <xf numFmtId="0" fontId="60" fillId="0" borderId="23" xfId="1" applyFont="1" applyBorder="1" applyAlignment="1" applyProtection="1">
      <alignment horizontal="center" vertical="center" shrinkToFit="1"/>
      <protection hidden="1"/>
    </xf>
    <xf numFmtId="0" fontId="61" fillId="0" borderId="9" xfId="0" applyFont="1" applyFill="1" applyBorder="1" applyAlignment="1" applyProtection="1">
      <alignment horizontal="center" vertical="center"/>
      <protection hidden="1"/>
    </xf>
    <xf numFmtId="0" fontId="61" fillId="0" borderId="34" xfId="0" applyFont="1" applyFill="1" applyBorder="1" applyAlignment="1" applyProtection="1">
      <alignment horizontal="center" vertical="center"/>
      <protection hidden="1"/>
    </xf>
    <xf numFmtId="0" fontId="61" fillId="0" borderId="10" xfId="0" applyFont="1" applyFill="1" applyBorder="1" applyAlignment="1" applyProtection="1">
      <alignment horizontal="center" vertical="center"/>
      <protection hidden="1"/>
    </xf>
    <xf numFmtId="0" fontId="61" fillId="0" borderId="22" xfId="0" applyFont="1" applyFill="1" applyBorder="1" applyAlignment="1" applyProtection="1">
      <alignment horizontal="center" vertical="center"/>
      <protection hidden="1"/>
    </xf>
    <xf numFmtId="0" fontId="61" fillId="0" borderId="3" xfId="0" applyFont="1" applyFill="1" applyBorder="1" applyAlignment="1" applyProtection="1">
      <alignment horizontal="center" vertical="center"/>
      <protection hidden="1"/>
    </xf>
    <xf numFmtId="0" fontId="61" fillId="0" borderId="23" xfId="0" applyFont="1" applyFill="1" applyBorder="1" applyAlignment="1" applyProtection="1">
      <alignment horizontal="center" vertical="center"/>
      <protection hidden="1"/>
    </xf>
    <xf numFmtId="0" fontId="61" fillId="0" borderId="9" xfId="0" applyFont="1" applyBorder="1" applyAlignment="1" applyProtection="1">
      <alignment horizontal="center" vertical="center"/>
      <protection hidden="1"/>
    </xf>
    <xf numFmtId="0" fontId="61" fillId="0" borderId="34" xfId="0" applyFont="1" applyBorder="1" applyAlignment="1" applyProtection="1">
      <alignment horizontal="center" vertical="center"/>
      <protection hidden="1"/>
    </xf>
    <xf numFmtId="0" fontId="61" fillId="0" borderId="10" xfId="0" applyFont="1" applyBorder="1" applyAlignment="1" applyProtection="1">
      <alignment horizontal="center" vertical="center"/>
      <protection hidden="1"/>
    </xf>
    <xf numFmtId="0" fontId="61" fillId="0" borderId="22" xfId="0" applyFont="1" applyBorder="1" applyAlignment="1" applyProtection="1">
      <alignment horizontal="center" vertical="center"/>
      <protection hidden="1"/>
    </xf>
    <xf numFmtId="0" fontId="61" fillId="0" borderId="3" xfId="0" applyFont="1" applyBorder="1" applyAlignment="1" applyProtection="1">
      <alignment horizontal="center" vertical="center"/>
      <protection hidden="1"/>
    </xf>
    <xf numFmtId="0" fontId="61" fillId="0" borderId="23" xfId="0" applyFont="1" applyBorder="1" applyAlignment="1" applyProtection="1">
      <alignment horizontal="center" vertical="center"/>
      <protection hidden="1"/>
    </xf>
    <xf numFmtId="0" fontId="39" fillId="6" borderId="9" xfId="0" applyFont="1" applyFill="1" applyBorder="1" applyAlignment="1" applyProtection="1">
      <alignment horizontal="center" vertical="center"/>
      <protection hidden="1"/>
    </xf>
    <xf numFmtId="0" fontId="39" fillId="6" borderId="34" xfId="0" applyFont="1" applyFill="1" applyBorder="1" applyAlignment="1" applyProtection="1">
      <alignment horizontal="center" vertical="center"/>
      <protection hidden="1"/>
    </xf>
    <xf numFmtId="0" fontId="39" fillId="6" borderId="10" xfId="0" applyFont="1" applyFill="1" applyBorder="1" applyAlignment="1" applyProtection="1">
      <alignment horizontal="center" vertical="center"/>
      <protection hidden="1"/>
    </xf>
    <xf numFmtId="0" fontId="39" fillId="6" borderId="22" xfId="0" applyFont="1" applyFill="1" applyBorder="1" applyAlignment="1" applyProtection="1">
      <alignment horizontal="center" vertical="center"/>
      <protection hidden="1"/>
    </xf>
    <xf numFmtId="0" fontId="39" fillId="6" borderId="3" xfId="0" applyFont="1" applyFill="1" applyBorder="1" applyAlignment="1" applyProtection="1">
      <alignment horizontal="center" vertical="center"/>
      <protection hidden="1"/>
    </xf>
    <xf numFmtId="0" fontId="39" fillId="6" borderId="23" xfId="0" applyFont="1" applyFill="1" applyBorder="1" applyAlignment="1" applyProtection="1">
      <alignment horizontal="center" vertical="center"/>
      <protection hidden="1"/>
    </xf>
    <xf numFmtId="0" fontId="9" fillId="6" borderId="1" xfId="1" applyFont="1" applyFill="1" applyBorder="1" applyAlignment="1" applyProtection="1">
      <alignment horizontal="center" vertical="center" wrapText="1"/>
      <protection hidden="1"/>
    </xf>
    <xf numFmtId="0" fontId="26" fillId="0" borderId="1" xfId="1" applyFont="1" applyBorder="1" applyAlignment="1" applyProtection="1">
      <alignment horizontal="center" vertical="center"/>
      <protection hidden="1"/>
    </xf>
    <xf numFmtId="0" fontId="15" fillId="6" borderId="1" xfId="1" applyFont="1" applyFill="1" applyBorder="1" applyAlignment="1" applyProtection="1">
      <alignment horizontal="center" vertical="center" wrapText="1"/>
      <protection hidden="1"/>
    </xf>
    <xf numFmtId="0" fontId="9" fillId="0" borderId="1" xfId="1" applyFont="1" applyBorder="1" applyAlignment="1" applyProtection="1">
      <alignment horizontal="center" vertical="center" wrapText="1"/>
      <protection hidden="1"/>
    </xf>
    <xf numFmtId="0" fontId="29" fillId="2" borderId="88" xfId="0" applyFont="1" applyFill="1" applyBorder="1" applyAlignment="1">
      <alignment horizontal="left" vertical="center" wrapText="1"/>
    </xf>
    <xf numFmtId="0" fontId="29" fillId="2" borderId="89" xfId="0" applyFont="1" applyFill="1" applyBorder="1" applyAlignment="1">
      <alignment horizontal="left" vertical="center" wrapText="1"/>
    </xf>
    <xf numFmtId="0" fontId="29" fillId="2" borderId="92" xfId="0" applyFont="1" applyFill="1" applyBorder="1" applyAlignment="1">
      <alignment horizontal="left" vertical="center" wrapText="1"/>
    </xf>
    <xf numFmtId="0" fontId="29" fillId="2" borderId="22" xfId="0" applyFont="1" applyFill="1" applyBorder="1" applyAlignment="1">
      <alignment horizontal="left" vertical="center" wrapText="1"/>
    </xf>
    <xf numFmtId="0" fontId="29" fillId="2" borderId="3" xfId="0" applyFont="1" applyFill="1" applyBorder="1" applyAlignment="1">
      <alignment horizontal="left" vertical="center" wrapText="1"/>
    </xf>
    <xf numFmtId="0" fontId="29" fillId="2" borderId="91" xfId="0" applyFont="1" applyFill="1" applyBorder="1" applyAlignment="1">
      <alignment horizontal="left" vertical="center" wrapText="1"/>
    </xf>
    <xf numFmtId="0" fontId="62" fillId="2" borderId="7" xfId="0" applyFont="1" applyFill="1" applyBorder="1" applyAlignment="1" applyProtection="1">
      <alignment horizontal="center" vertical="center" textRotation="90"/>
      <protection hidden="1"/>
    </xf>
    <xf numFmtId="0" fontId="62" fillId="2" borderId="95" xfId="0" applyFont="1" applyFill="1" applyBorder="1" applyAlignment="1" applyProtection="1">
      <alignment horizontal="center" vertical="center" textRotation="90"/>
      <protection hidden="1"/>
    </xf>
    <xf numFmtId="0" fontId="62" fillId="2" borderId="8" xfId="0" applyFont="1" applyFill="1" applyBorder="1" applyAlignment="1" applyProtection="1">
      <alignment horizontal="center" vertical="center" textRotation="90"/>
      <protection hidden="1"/>
    </xf>
    <xf numFmtId="0" fontId="29" fillId="2" borderId="97" xfId="0" applyFont="1" applyFill="1" applyBorder="1" applyAlignment="1">
      <alignment horizontal="center" vertical="center" wrapText="1"/>
    </xf>
    <xf numFmtId="0" fontId="29" fillId="2" borderId="92" xfId="0" applyFont="1" applyFill="1" applyBorder="1" applyAlignment="1">
      <alignment horizontal="center" vertical="center" wrapText="1"/>
    </xf>
    <xf numFmtId="0" fontId="29" fillId="2" borderId="61" xfId="0" applyFont="1" applyFill="1" applyBorder="1" applyAlignment="1">
      <alignment horizontal="center" vertical="center" wrapText="1"/>
    </xf>
    <xf numFmtId="0" fontId="29" fillId="2" borderId="91" xfId="0" applyFont="1" applyFill="1" applyBorder="1" applyAlignment="1">
      <alignment horizontal="center" vertical="center" wrapText="1"/>
    </xf>
    <xf numFmtId="0" fontId="39" fillId="0" borderId="96" xfId="0" applyFont="1" applyBorder="1" applyAlignment="1" applyProtection="1">
      <alignment horizontal="center" vertical="center" textRotation="90" wrapText="1"/>
      <protection hidden="1"/>
    </xf>
    <xf numFmtId="0" fontId="39" fillId="0" borderId="28" xfId="0" applyFont="1" applyBorder="1" applyAlignment="1" applyProtection="1">
      <alignment horizontal="center" vertical="center" textRotation="90" wrapText="1"/>
      <protection hidden="1"/>
    </xf>
    <xf numFmtId="0" fontId="23" fillId="12" borderId="28" xfId="0" applyFont="1" applyFill="1" applyBorder="1" applyAlignment="1" applyProtection="1">
      <alignment vertical="center" wrapText="1"/>
      <protection hidden="1"/>
    </xf>
    <xf numFmtId="0" fontId="8" fillId="0" borderId="20" xfId="0" applyFont="1" applyFill="1" applyBorder="1" applyAlignment="1" applyProtection="1">
      <alignment vertical="center"/>
      <protection hidden="1"/>
    </xf>
    <xf numFmtId="0" fontId="30" fillId="0" borderId="93" xfId="0" applyFont="1" applyFill="1" applyBorder="1" applyAlignment="1" applyProtection="1">
      <alignment vertical="center" wrapText="1"/>
      <protection hidden="1"/>
    </xf>
    <xf numFmtId="0" fontId="30" fillId="0" borderId="80" xfId="0" applyFont="1" applyFill="1" applyBorder="1" applyAlignment="1" applyProtection="1">
      <alignment vertical="center" wrapText="1"/>
      <protection hidden="1"/>
    </xf>
    <xf numFmtId="0" fontId="30" fillId="0" borderId="99" xfId="0" applyFont="1" applyFill="1" applyBorder="1" applyAlignment="1" applyProtection="1">
      <alignment vertical="center" wrapText="1"/>
      <protection hidden="1"/>
    </xf>
    <xf numFmtId="0" fontId="47" fillId="12" borderId="30" xfId="0" applyFont="1" applyFill="1" applyBorder="1" applyAlignment="1" applyProtection="1">
      <alignment vertical="center"/>
      <protection hidden="1"/>
    </xf>
    <xf numFmtId="0" fontId="47" fillId="12" borderId="58" xfId="0" applyFont="1" applyFill="1" applyBorder="1" applyAlignment="1" applyProtection="1">
      <alignment vertical="center"/>
      <protection hidden="1"/>
    </xf>
    <xf numFmtId="0" fontId="47" fillId="12" borderId="32" xfId="0" applyFont="1" applyFill="1" applyBorder="1" applyAlignment="1" applyProtection="1">
      <alignment vertical="center"/>
      <protection hidden="1"/>
    </xf>
    <xf numFmtId="164" fontId="30" fillId="0" borderId="30" xfId="0" applyNumberFormat="1" applyFont="1" applyFill="1" applyBorder="1" applyAlignment="1" applyProtection="1">
      <alignment vertical="center"/>
      <protection hidden="1"/>
    </xf>
    <xf numFmtId="164" fontId="30" fillId="0" borderId="58" xfId="0" applyNumberFormat="1" applyFont="1" applyFill="1" applyBorder="1" applyAlignment="1" applyProtection="1">
      <alignment vertical="center"/>
      <protection hidden="1"/>
    </xf>
    <xf numFmtId="164" fontId="30" fillId="0" borderId="32" xfId="0" applyNumberFormat="1" applyFont="1" applyFill="1" applyBorder="1" applyAlignment="1" applyProtection="1">
      <alignment vertical="center"/>
      <protection hidden="1"/>
    </xf>
    <xf numFmtId="0" fontId="47" fillId="0" borderId="25" xfId="0" applyFont="1" applyFill="1" applyBorder="1" applyAlignment="1" applyProtection="1">
      <alignment vertical="center" wrapText="1"/>
      <protection hidden="1"/>
    </xf>
    <xf numFmtId="0" fontId="47" fillId="0" borderId="59" xfId="0" applyFont="1" applyFill="1" applyBorder="1" applyAlignment="1" applyProtection="1">
      <alignment vertical="center" wrapText="1"/>
      <protection hidden="1"/>
    </xf>
    <xf numFmtId="0" fontId="47" fillId="0" borderId="33" xfId="0" applyFont="1" applyFill="1" applyBorder="1" applyAlignment="1" applyProtection="1">
      <alignment vertical="center" wrapText="1"/>
      <protection hidden="1"/>
    </xf>
    <xf numFmtId="0" fontId="24" fillId="7" borderId="1" xfId="1" applyFont="1" applyFill="1" applyBorder="1" applyAlignment="1" applyProtection="1">
      <alignment horizontal="center" vertical="center"/>
      <protection hidden="1"/>
    </xf>
    <xf numFmtId="0" fontId="56" fillId="6" borderId="9" xfId="0" applyFont="1" applyFill="1" applyBorder="1" applyAlignment="1" applyProtection="1">
      <alignment horizontal="center" vertical="center" wrapText="1"/>
      <protection hidden="1"/>
    </xf>
    <xf numFmtId="0" fontId="56" fillId="6" borderId="34" xfId="0" applyFont="1" applyFill="1" applyBorder="1" applyAlignment="1" applyProtection="1">
      <alignment horizontal="center" vertical="center" wrapText="1"/>
      <protection hidden="1"/>
    </xf>
    <xf numFmtId="0" fontId="56" fillId="6" borderId="10" xfId="0" applyFont="1" applyFill="1" applyBorder="1" applyAlignment="1" applyProtection="1">
      <alignment horizontal="center" vertical="center" wrapText="1"/>
      <protection hidden="1"/>
    </xf>
    <xf numFmtId="0" fontId="56" fillId="6" borderId="5" xfId="0" applyFont="1" applyFill="1" applyBorder="1" applyAlignment="1" applyProtection="1">
      <alignment horizontal="center" vertical="center" wrapText="1"/>
      <protection hidden="1"/>
    </xf>
    <xf numFmtId="0" fontId="56" fillId="6" borderId="0" xfId="0" applyFont="1" applyFill="1" applyBorder="1" applyAlignment="1" applyProtection="1">
      <alignment horizontal="center" vertical="center" wrapText="1"/>
      <protection hidden="1"/>
    </xf>
    <xf numFmtId="0" fontId="56" fillId="6" borderId="60" xfId="0" applyFont="1" applyFill="1" applyBorder="1" applyAlignment="1" applyProtection="1">
      <alignment horizontal="center" vertical="center" wrapText="1"/>
      <protection hidden="1"/>
    </xf>
    <xf numFmtId="0" fontId="23" fillId="12" borderId="28" xfId="0" applyFont="1" applyFill="1" applyBorder="1" applyAlignment="1" applyProtection="1">
      <alignment horizontal="left" vertical="center" wrapText="1"/>
      <protection hidden="1"/>
    </xf>
    <xf numFmtId="0" fontId="30" fillId="0" borderId="29" xfId="0" applyFont="1" applyFill="1" applyBorder="1" applyAlignment="1" applyProtection="1">
      <alignment vertical="center" wrapText="1"/>
      <protection hidden="1"/>
    </xf>
    <xf numFmtId="0" fontId="30" fillId="0" borderId="31" xfId="0" applyFont="1" applyFill="1" applyBorder="1" applyAlignment="1" applyProtection="1">
      <alignment vertical="center" wrapText="1"/>
      <protection hidden="1"/>
    </xf>
    <xf numFmtId="0" fontId="39" fillId="9" borderId="88" xfId="0" applyFont="1" applyFill="1" applyBorder="1" applyAlignment="1" applyProtection="1">
      <alignment horizontal="center" vertical="center"/>
      <protection hidden="1"/>
    </xf>
    <xf numFmtId="0" fontId="39" fillId="9" borderId="89" xfId="0" applyFont="1" applyFill="1" applyBorder="1" applyAlignment="1" applyProtection="1">
      <alignment horizontal="center" vertical="center"/>
      <protection hidden="1"/>
    </xf>
    <xf numFmtId="0" fontId="39" fillId="9" borderId="90" xfId="0" applyFont="1" applyFill="1" applyBorder="1" applyAlignment="1" applyProtection="1">
      <alignment horizontal="center" vertical="center"/>
      <protection hidden="1"/>
    </xf>
    <xf numFmtId="0" fontId="39" fillId="9" borderId="22" xfId="0" applyFont="1" applyFill="1" applyBorder="1" applyAlignment="1" applyProtection="1">
      <alignment horizontal="center" vertical="center"/>
      <protection hidden="1"/>
    </xf>
    <xf numFmtId="0" fontId="39" fillId="9" borderId="3" xfId="0" applyFont="1" applyFill="1" applyBorder="1" applyAlignment="1" applyProtection="1">
      <alignment horizontal="center" vertical="center"/>
      <protection hidden="1"/>
    </xf>
    <xf numFmtId="0" fontId="39" fillId="9" borderId="23" xfId="0" applyFont="1" applyFill="1" applyBorder="1" applyAlignment="1" applyProtection="1">
      <alignment horizontal="center" vertical="center"/>
      <protection hidden="1"/>
    </xf>
    <xf numFmtId="0" fontId="41" fillId="9" borderId="94" xfId="0" applyFont="1" applyFill="1" applyBorder="1" applyAlignment="1" applyProtection="1">
      <alignment horizontal="center" vertical="center"/>
      <protection hidden="1"/>
    </xf>
    <xf numFmtId="0" fontId="41" fillId="9" borderId="8" xfId="0" applyFont="1" applyFill="1" applyBorder="1" applyAlignment="1" applyProtection="1">
      <alignment horizontal="center" vertical="center"/>
      <protection hidden="1"/>
    </xf>
    <xf numFmtId="0" fontId="3" fillId="0" borderId="0" xfId="1" applyFont="1" applyBorder="1" applyAlignment="1" applyProtection="1">
      <alignment horizontal="center" wrapText="1"/>
      <protection hidden="1"/>
    </xf>
    <xf numFmtId="0" fontId="73" fillId="2" borderId="1" xfId="0" applyFont="1" applyFill="1" applyBorder="1" applyAlignment="1" applyProtection="1">
      <alignment horizontal="center" vertical="center" wrapText="1"/>
      <protection hidden="1"/>
    </xf>
    <xf numFmtId="0" fontId="9" fillId="6" borderId="100" xfId="1" applyFont="1" applyFill="1" applyBorder="1" applyAlignment="1" applyProtection="1">
      <alignment horizontal="center" vertical="center" wrapText="1"/>
      <protection hidden="1"/>
    </xf>
    <xf numFmtId="0" fontId="9" fillId="6" borderId="98" xfId="1" applyFont="1" applyFill="1" applyBorder="1" applyAlignment="1" applyProtection="1">
      <alignment horizontal="center" vertical="center" wrapText="1"/>
      <protection hidden="1"/>
    </xf>
    <xf numFmtId="0" fontId="9" fillId="6" borderId="102" xfId="1" applyFont="1" applyFill="1" applyBorder="1" applyAlignment="1" applyProtection="1">
      <alignment horizontal="center" vertical="center" wrapText="1"/>
      <protection hidden="1"/>
    </xf>
    <xf numFmtId="0" fontId="9" fillId="6" borderId="103" xfId="1" applyFont="1" applyFill="1" applyBorder="1" applyAlignment="1" applyProtection="1">
      <alignment horizontal="center" vertical="center" wrapText="1"/>
      <protection hidden="1"/>
    </xf>
    <xf numFmtId="0" fontId="57" fillId="0" borderId="98" xfId="1" applyFont="1" applyBorder="1" applyAlignment="1" applyProtection="1">
      <alignment horizontal="left" vertical="center" shrinkToFit="1"/>
      <protection hidden="1"/>
    </xf>
    <xf numFmtId="0" fontId="57" fillId="0" borderId="101" xfId="1" applyFont="1" applyBorder="1" applyAlignment="1" applyProtection="1">
      <alignment horizontal="left" vertical="center" shrinkToFit="1"/>
      <protection hidden="1"/>
    </xf>
    <xf numFmtId="0" fontId="57" fillId="0" borderId="103" xfId="1" applyFont="1" applyBorder="1" applyAlignment="1" applyProtection="1">
      <alignment horizontal="left" vertical="center" shrinkToFit="1"/>
      <protection hidden="1"/>
    </xf>
    <xf numFmtId="0" fontId="57" fillId="0" borderId="104" xfId="1" applyFont="1" applyBorder="1" applyAlignment="1" applyProtection="1">
      <alignment horizontal="left" vertical="center" shrinkToFit="1"/>
      <protection hidden="1"/>
    </xf>
    <xf numFmtId="0" fontId="63" fillId="0" borderId="0" xfId="1" applyFont="1" applyBorder="1" applyAlignment="1" applyProtection="1">
      <alignment horizontal="center" vertical="center" wrapText="1"/>
      <protection hidden="1"/>
    </xf>
    <xf numFmtId="0" fontId="25" fillId="0" borderId="12" xfId="1" applyFont="1" applyBorder="1" applyAlignment="1" applyProtection="1">
      <alignment horizontal="left" vertical="center" shrinkToFit="1"/>
      <protection hidden="1"/>
    </xf>
    <xf numFmtId="14" fontId="25" fillId="0" borderId="14" xfId="1" applyNumberFormat="1" applyFont="1" applyBorder="1" applyAlignment="1" applyProtection="1">
      <alignment horizontal="left" vertical="center" shrinkToFit="1"/>
      <protection hidden="1"/>
    </xf>
    <xf numFmtId="0" fontId="25" fillId="0" borderId="12" xfId="1" applyFont="1" applyFill="1" applyBorder="1" applyAlignment="1" applyProtection="1">
      <alignment horizontal="left" vertical="center" shrinkToFit="1"/>
      <protection hidden="1"/>
    </xf>
    <xf numFmtId="0" fontId="25" fillId="0" borderId="18" xfId="1" applyFont="1" applyFill="1" applyBorder="1" applyAlignment="1" applyProtection="1">
      <alignment horizontal="left" vertical="center" shrinkToFit="1"/>
      <protection hidden="1"/>
    </xf>
    <xf numFmtId="14" fontId="25" fillId="0" borderId="14" xfId="1" applyNumberFormat="1" applyFont="1" applyFill="1" applyBorder="1" applyAlignment="1" applyProtection="1">
      <alignment horizontal="left" vertical="center" shrinkToFit="1"/>
      <protection hidden="1"/>
    </xf>
    <xf numFmtId="14" fontId="25" fillId="0" borderId="19" xfId="1" applyNumberFormat="1" applyFont="1" applyFill="1" applyBorder="1" applyAlignment="1" applyProtection="1">
      <alignment horizontal="left" vertical="center" shrinkToFit="1"/>
      <protection hidden="1"/>
    </xf>
    <xf numFmtId="0" fontId="66" fillId="6" borderId="14" xfId="1" applyFont="1" applyFill="1" applyBorder="1" applyAlignment="1" applyProtection="1">
      <alignment horizontal="right" vertical="center"/>
      <protection hidden="1"/>
    </xf>
    <xf numFmtId="0" fontId="31" fillId="0" borderId="30" xfId="0" applyFont="1" applyFill="1" applyBorder="1" applyAlignment="1" applyProtection="1">
      <alignment vertical="center" wrapText="1"/>
      <protection locked="0"/>
    </xf>
    <xf numFmtId="0" fontId="31" fillId="0" borderId="32" xfId="0" applyFont="1" applyFill="1" applyBorder="1" applyAlignment="1" applyProtection="1">
      <alignment vertical="center" wrapText="1"/>
      <protection locked="0"/>
    </xf>
    <xf numFmtId="0" fontId="10" fillId="0" borderId="0" xfId="0" applyFont="1" applyFill="1" applyAlignment="1" applyProtection="1">
      <alignment horizontal="center" vertical="center" textRotation="90" wrapText="1"/>
      <protection hidden="1"/>
    </xf>
    <xf numFmtId="0" fontId="31" fillId="0" borderId="25" xfId="0" applyFont="1" applyFill="1" applyBorder="1" applyAlignment="1" applyProtection="1">
      <alignment vertical="center" wrapText="1"/>
      <protection locked="0"/>
    </xf>
    <xf numFmtId="0" fontId="31" fillId="0" borderId="33" xfId="0" applyFont="1" applyFill="1" applyBorder="1" applyAlignment="1" applyProtection="1">
      <alignment vertical="center" wrapText="1"/>
      <protection locked="0"/>
    </xf>
    <xf numFmtId="0" fontId="19" fillId="0" borderId="0" xfId="1" applyFont="1" applyAlignment="1" applyProtection="1">
      <alignment horizontal="center" wrapText="1"/>
      <protection hidden="1"/>
    </xf>
    <xf numFmtId="0" fontId="31" fillId="0" borderId="29" xfId="0" applyFont="1" applyFill="1" applyBorder="1" applyAlignment="1" applyProtection="1">
      <alignment vertical="center" wrapText="1"/>
      <protection locked="0"/>
    </xf>
    <xf numFmtId="0" fontId="31" fillId="0" borderId="31" xfId="0" applyFont="1" applyFill="1" applyBorder="1" applyAlignment="1" applyProtection="1">
      <alignment vertical="center" wrapText="1"/>
      <protection locked="0"/>
    </xf>
    <xf numFmtId="0" fontId="5" fillId="6" borderId="1" xfId="0" applyFont="1" applyFill="1" applyBorder="1" applyAlignment="1">
      <alignment horizontal="center" vertical="center" shrinkToFit="1"/>
    </xf>
    <xf numFmtId="0" fontId="3" fillId="0" borderId="106" xfId="1" applyFont="1" applyBorder="1" applyAlignment="1" applyProtection="1">
      <alignment horizontal="left" vertical="center"/>
      <protection locked="0"/>
    </xf>
    <xf numFmtId="14" fontId="3" fillId="0" borderId="109" xfId="1" applyNumberFormat="1" applyFont="1" applyBorder="1" applyAlignment="1" applyProtection="1">
      <alignment horizontal="left" vertical="center"/>
      <protection locked="0"/>
    </xf>
    <xf numFmtId="0" fontId="3" fillId="0" borderId="107" xfId="1" applyFont="1" applyBorder="1" applyAlignment="1" applyProtection="1">
      <alignment horizontal="left" vertical="center"/>
      <protection locked="0"/>
    </xf>
    <xf numFmtId="14" fontId="3" fillId="0" borderId="110" xfId="1" applyNumberFormat="1" applyFont="1" applyBorder="1" applyAlignment="1" applyProtection="1">
      <alignment horizontal="left" vertical="center"/>
      <protection locked="0"/>
    </xf>
    <xf numFmtId="0" fontId="5" fillId="6" borderId="1" xfId="0" applyFont="1" applyFill="1" applyBorder="1" applyAlignment="1">
      <alignment horizontal="center" vertical="center" wrapText="1"/>
    </xf>
    <xf numFmtId="0" fontId="70" fillId="8" borderId="0" xfId="0" applyFont="1" applyFill="1" applyAlignment="1">
      <alignment horizontal="left" vertical="center" wrapText="1"/>
    </xf>
    <xf numFmtId="0" fontId="69" fillId="18" borderId="0" xfId="0" applyFont="1" applyFill="1" applyBorder="1" applyAlignment="1">
      <alignment horizontal="center" vertical="center" wrapText="1"/>
    </xf>
    <xf numFmtId="0" fontId="69" fillId="18" borderId="0" xfId="0" applyFont="1" applyFill="1" applyBorder="1" applyAlignment="1">
      <alignment horizontal="center" vertical="center"/>
    </xf>
    <xf numFmtId="0" fontId="69" fillId="18" borderId="3" xfId="0" applyFont="1" applyFill="1" applyBorder="1" applyAlignment="1">
      <alignment horizontal="center" vertical="center"/>
    </xf>
    <xf numFmtId="0" fontId="20" fillId="8" borderId="0" xfId="0" applyFont="1" applyFill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68" fillId="18" borderId="6" xfId="0" applyFont="1" applyFill="1" applyBorder="1" applyAlignment="1">
      <alignment horizontal="center" shrinkToFit="1"/>
    </xf>
    <xf numFmtId="0" fontId="68" fillId="18" borderId="4" xfId="0" applyFont="1" applyFill="1" applyBorder="1" applyAlignment="1">
      <alignment horizontal="center" shrinkToFit="1"/>
    </xf>
    <xf numFmtId="0" fontId="71" fillId="10" borderId="0" xfId="1" applyFont="1" applyFill="1" applyBorder="1" applyAlignment="1" applyProtection="1">
      <alignment horizontal="center" vertical="center" wrapText="1"/>
      <protection hidden="1"/>
    </xf>
    <xf numFmtId="0" fontId="35" fillId="5" borderId="0" xfId="0" applyFont="1" applyFill="1" applyAlignment="1">
      <alignment horizontal="center" vertical="center" wrapText="1"/>
    </xf>
    <xf numFmtId="0" fontId="41" fillId="14" borderId="43" xfId="0" applyFont="1" applyFill="1" applyBorder="1" applyAlignment="1">
      <alignment horizontal="center" vertical="center" textRotation="90"/>
    </xf>
    <xf numFmtId="0" fontId="41" fillId="14" borderId="42" xfId="0" applyFont="1" applyFill="1" applyBorder="1" applyAlignment="1">
      <alignment horizontal="center" vertical="center" textRotation="90"/>
    </xf>
    <xf numFmtId="0" fontId="37" fillId="0" borderId="0" xfId="0" applyFont="1" applyAlignment="1">
      <alignment horizontal="center" vertical="center" wrapText="1"/>
    </xf>
    <xf numFmtId="0" fontId="39" fillId="11" borderId="0" xfId="0" applyFont="1" applyFill="1" applyAlignment="1">
      <alignment horizontal="center" vertical="center" textRotation="90"/>
    </xf>
    <xf numFmtId="0" fontId="41" fillId="12" borderId="35" xfId="0" applyFont="1" applyFill="1" applyBorder="1" applyAlignment="1">
      <alignment horizontal="center" vertical="center" textRotation="90"/>
    </xf>
    <xf numFmtId="0" fontId="41" fillId="12" borderId="37" xfId="0" applyFont="1" applyFill="1" applyBorder="1" applyAlignment="1">
      <alignment horizontal="center" vertical="center" textRotation="90"/>
    </xf>
    <xf numFmtId="0" fontId="41" fillId="13" borderId="43" xfId="0" applyFont="1" applyFill="1" applyBorder="1" applyAlignment="1">
      <alignment horizontal="center" vertical="center" textRotation="90"/>
    </xf>
    <xf numFmtId="0" fontId="41" fillId="13" borderId="42" xfId="0" applyFont="1" applyFill="1" applyBorder="1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39" fillId="11" borderId="52" xfId="0" applyFont="1" applyFill="1" applyBorder="1" applyAlignment="1">
      <alignment horizontal="center" vertical="center" textRotation="90"/>
    </xf>
    <xf numFmtId="0" fontId="37" fillId="0" borderId="0" xfId="0" applyFont="1" applyAlignment="1">
      <alignment horizontal="left" vertical="center"/>
    </xf>
    <xf numFmtId="0" fontId="41" fillId="13" borderId="37" xfId="0" applyFont="1" applyFill="1" applyBorder="1" applyAlignment="1">
      <alignment horizontal="center" vertical="center" textRotation="90"/>
    </xf>
    <xf numFmtId="0" fontId="44" fillId="0" borderId="58" xfId="0" applyFont="1" applyBorder="1" applyAlignment="1">
      <alignment horizontal="left" vertical="center" wrapText="1"/>
    </xf>
    <xf numFmtId="0" fontId="48" fillId="2" borderId="72" xfId="0" applyFont="1" applyFill="1" applyBorder="1" applyAlignment="1">
      <alignment horizontal="center" vertical="center" wrapText="1"/>
    </xf>
    <xf numFmtId="0" fontId="48" fillId="2" borderId="66" xfId="0" applyFont="1" applyFill="1" applyBorder="1" applyAlignment="1">
      <alignment horizontal="center" vertical="center" wrapText="1"/>
    </xf>
    <xf numFmtId="0" fontId="44" fillId="2" borderId="73" xfId="0" applyFont="1" applyFill="1" applyBorder="1" applyAlignment="1">
      <alignment horizontal="left" vertical="center"/>
    </xf>
    <xf numFmtId="0" fontId="44" fillId="2" borderId="58" xfId="0" applyFont="1" applyFill="1" applyBorder="1" applyAlignment="1">
      <alignment horizontal="left" vertical="center"/>
    </xf>
    <xf numFmtId="0" fontId="44" fillId="2" borderId="3" xfId="0" applyFont="1" applyFill="1" applyBorder="1" applyAlignment="1">
      <alignment horizontal="left" vertical="center"/>
    </xf>
    <xf numFmtId="0" fontId="5" fillId="11" borderId="76" xfId="0" applyFont="1" applyFill="1" applyBorder="1" applyAlignment="1">
      <alignment horizontal="center" vertical="center" wrapText="1"/>
    </xf>
    <xf numFmtId="0" fontId="46" fillId="11" borderId="76" xfId="0" applyFont="1" applyFill="1" applyBorder="1" applyAlignment="1">
      <alignment horizontal="center" vertical="center" wrapText="1"/>
    </xf>
    <xf numFmtId="0" fontId="46" fillId="11" borderId="34" xfId="0" applyFont="1" applyFill="1" applyBorder="1" applyAlignment="1">
      <alignment horizontal="center" vertical="center" textRotation="90" wrapText="1"/>
    </xf>
    <xf numFmtId="0" fontId="46" fillId="11" borderId="0" xfId="0" applyFont="1" applyFill="1" applyAlignment="1">
      <alignment horizontal="center" vertical="center" textRotation="90" wrapText="1"/>
    </xf>
    <xf numFmtId="0" fontId="46" fillId="11" borderId="3" xfId="0" applyFont="1" applyFill="1" applyBorder="1" applyAlignment="1">
      <alignment horizontal="center" vertical="center" textRotation="90" wrapText="1"/>
    </xf>
    <xf numFmtId="0" fontId="40" fillId="11" borderId="64" xfId="0" applyFont="1" applyFill="1" applyBorder="1" applyAlignment="1">
      <alignment horizontal="center" vertical="center" wrapText="1"/>
    </xf>
    <xf numFmtId="0" fontId="40" fillId="11" borderId="66" xfId="0" applyFont="1" applyFill="1" applyBorder="1" applyAlignment="1">
      <alignment horizontal="center" vertical="center" wrapText="1"/>
    </xf>
    <xf numFmtId="0" fontId="40" fillId="11" borderId="34" xfId="0" applyFont="1" applyFill="1" applyBorder="1" applyAlignment="1">
      <alignment horizontal="center" vertical="center"/>
    </xf>
    <xf numFmtId="0" fontId="40" fillId="11" borderId="3" xfId="0" applyFont="1" applyFill="1" applyBorder="1" applyAlignment="1">
      <alignment horizontal="center" vertical="center"/>
    </xf>
    <xf numFmtId="0" fontId="46" fillId="0" borderId="64" xfId="0" applyFont="1" applyBorder="1" applyAlignment="1">
      <alignment horizontal="center" vertical="center" textRotation="90" wrapText="1"/>
    </xf>
    <xf numFmtId="0" fontId="46" fillId="0" borderId="37" xfId="0" applyFont="1" applyBorder="1" applyAlignment="1">
      <alignment horizontal="center" vertical="center" textRotation="90" wrapText="1"/>
    </xf>
    <xf numFmtId="0" fontId="46" fillId="0" borderId="66" xfId="0" applyFont="1" applyBorder="1" applyAlignment="1">
      <alignment horizontal="center" vertical="center" textRotation="90" wrapText="1"/>
    </xf>
    <xf numFmtId="0" fontId="44" fillId="12" borderId="57" xfId="0" applyFont="1" applyFill="1" applyBorder="1" applyAlignment="1">
      <alignment horizontal="left" vertical="center" wrapText="1"/>
    </xf>
    <xf numFmtId="0" fontId="48" fillId="0" borderId="70" xfId="0" applyFont="1" applyBorder="1" applyAlignment="1">
      <alignment horizontal="center" vertical="center" wrapText="1"/>
    </xf>
    <xf numFmtId="0" fontId="48" fillId="0" borderId="72" xfId="0" applyFont="1" applyBorder="1" applyAlignment="1">
      <alignment horizontal="center" vertical="center" wrapText="1"/>
    </xf>
    <xf numFmtId="0" fontId="48" fillId="0" borderId="37" xfId="0" applyFont="1" applyBorder="1" applyAlignment="1">
      <alignment horizontal="center" vertical="center" wrapText="1"/>
    </xf>
    <xf numFmtId="0" fontId="48" fillId="0" borderId="78" xfId="0" applyFont="1" applyBorder="1" applyAlignment="1">
      <alignment horizontal="center" vertical="center" wrapText="1"/>
    </xf>
    <xf numFmtId="0" fontId="44" fillId="0" borderId="73" xfId="0" applyFont="1" applyBorder="1" applyAlignment="1">
      <alignment vertical="center" wrapText="1"/>
    </xf>
    <xf numFmtId="0" fontId="44" fillId="0" borderId="58" xfId="0" applyFont="1" applyBorder="1" applyAlignment="1">
      <alignment vertical="center" wrapText="1"/>
    </xf>
    <xf numFmtId="0" fontId="44" fillId="0" borderId="77" xfId="0" applyFont="1" applyBorder="1" applyAlignment="1">
      <alignment vertical="center" wrapText="1"/>
    </xf>
    <xf numFmtId="0" fontId="44" fillId="0" borderId="79" xfId="0" applyFont="1" applyBorder="1" applyAlignment="1">
      <alignment horizontal="left" vertical="center" wrapText="1"/>
    </xf>
    <xf numFmtId="0" fontId="44" fillId="0" borderId="80" xfId="0" applyFont="1" applyBorder="1" applyAlignment="1">
      <alignment horizontal="left" vertical="center" wrapText="1"/>
    </xf>
    <xf numFmtId="0" fontId="44" fillId="0" borderId="81" xfId="0" applyFont="1" applyBorder="1" applyAlignment="1">
      <alignment horizontal="left" vertical="center" wrapText="1"/>
    </xf>
    <xf numFmtId="0" fontId="48" fillId="2" borderId="73" xfId="0" applyFont="1" applyFill="1" applyBorder="1" applyAlignment="1">
      <alignment horizontal="center" vertical="center" wrapText="1"/>
    </xf>
    <xf numFmtId="0" fontId="48" fillId="2" borderId="58" xfId="0" applyFont="1" applyFill="1" applyBorder="1" applyAlignment="1">
      <alignment horizontal="center" vertical="center" wrapText="1"/>
    </xf>
    <xf numFmtId="0" fontId="48" fillId="2" borderId="77" xfId="0" applyFont="1" applyFill="1" applyBorder="1" applyAlignment="1">
      <alignment horizontal="center" vertical="center" wrapText="1"/>
    </xf>
    <xf numFmtId="0" fontId="48" fillId="0" borderId="66" xfId="0" applyFont="1" applyBorder="1" applyAlignment="1">
      <alignment horizontal="center" vertical="center" wrapText="1"/>
    </xf>
    <xf numFmtId="0" fontId="44" fillId="0" borderId="73" xfId="0" applyFont="1" applyBorder="1" applyAlignment="1">
      <alignment horizontal="left" vertical="center"/>
    </xf>
    <xf numFmtId="0" fontId="44" fillId="0" borderId="58" xfId="0" applyFont="1" applyBorder="1" applyAlignment="1">
      <alignment horizontal="left" vertical="center"/>
    </xf>
    <xf numFmtId="0" fontId="44" fillId="0" borderId="3" xfId="0" applyFont="1" applyBorder="1" applyAlignment="1">
      <alignment horizontal="left" vertical="center"/>
    </xf>
    <xf numFmtId="0" fontId="5" fillId="17" borderId="76" xfId="0" applyFont="1" applyFill="1" applyBorder="1" applyAlignment="1">
      <alignment horizontal="center" vertical="center" wrapText="1"/>
    </xf>
    <xf numFmtId="0" fontId="46" fillId="17" borderId="76" xfId="0" applyFont="1" applyFill="1" applyBorder="1" applyAlignment="1">
      <alignment horizontal="center" vertical="center" wrapText="1"/>
    </xf>
    <xf numFmtId="0" fontId="46" fillId="17" borderId="51" xfId="0" applyFont="1" applyFill="1" applyBorder="1" applyAlignment="1">
      <alignment horizontal="center" vertical="center" textRotation="90" wrapText="1"/>
    </xf>
    <xf numFmtId="0" fontId="46" fillId="17" borderId="52" xfId="0" applyFont="1" applyFill="1" applyBorder="1" applyAlignment="1">
      <alignment horizontal="center" vertical="center" textRotation="90" wrapText="1"/>
    </xf>
    <xf numFmtId="0" fontId="46" fillId="17" borderId="83" xfId="0" applyFont="1" applyFill="1" applyBorder="1" applyAlignment="1">
      <alignment horizontal="center" vertical="center" textRotation="90" wrapText="1"/>
    </xf>
    <xf numFmtId="0" fontId="40" fillId="17" borderId="64" xfId="0" applyFont="1" applyFill="1" applyBorder="1" applyAlignment="1">
      <alignment horizontal="center" vertical="center" wrapText="1"/>
    </xf>
    <xf numFmtId="0" fontId="40" fillId="17" borderId="66" xfId="0" applyFont="1" applyFill="1" applyBorder="1" applyAlignment="1">
      <alignment horizontal="center" vertical="center" wrapText="1"/>
    </xf>
    <xf numFmtId="0" fontId="40" fillId="17" borderId="34" xfId="0" applyFont="1" applyFill="1" applyBorder="1" applyAlignment="1">
      <alignment horizontal="center" vertical="center"/>
    </xf>
    <xf numFmtId="0" fontId="40" fillId="17" borderId="3" xfId="0" applyFont="1" applyFill="1" applyBorder="1" applyAlignment="1">
      <alignment horizontal="center" vertical="center"/>
    </xf>
    <xf numFmtId="0" fontId="49" fillId="12" borderId="57" xfId="0" applyFont="1" applyFill="1" applyBorder="1" applyAlignment="1">
      <alignment horizontal="left" vertical="center" wrapText="1"/>
    </xf>
    <xf numFmtId="0" fontId="44" fillId="0" borderId="84" xfId="0" applyFont="1" applyBorder="1" applyAlignment="1">
      <alignment vertical="center" wrapText="1"/>
    </xf>
    <xf numFmtId="0" fontId="44" fillId="0" borderId="59" xfId="0" applyFont="1" applyBorder="1" applyAlignment="1">
      <alignment vertical="center" wrapText="1"/>
    </xf>
    <xf numFmtId="0" fontId="44" fillId="0" borderId="85" xfId="0" applyFont="1" applyBorder="1" applyAlignment="1">
      <alignment vertical="center" wrapText="1"/>
    </xf>
    <xf numFmtId="0" fontId="44" fillId="0" borderId="86" xfId="0" applyFont="1" applyBorder="1" applyAlignment="1">
      <alignment horizontal="left" vertical="center" wrapText="1"/>
    </xf>
    <xf numFmtId="0" fontId="44" fillId="0" borderId="57" xfId="0" applyFont="1" applyBorder="1" applyAlignment="1">
      <alignment horizontal="left" vertical="center" wrapText="1"/>
    </xf>
    <xf numFmtId="0" fontId="44" fillId="0" borderId="87" xfId="0" applyFont="1" applyBorder="1" applyAlignment="1">
      <alignment horizontal="left" vertical="center" wrapText="1"/>
    </xf>
    <xf numFmtId="0" fontId="5" fillId="13" borderId="76" xfId="0" applyFont="1" applyFill="1" applyBorder="1" applyAlignment="1">
      <alignment horizontal="center" vertical="center" wrapText="1"/>
    </xf>
    <xf numFmtId="0" fontId="46" fillId="13" borderId="51" xfId="0" applyFont="1" applyFill="1" applyBorder="1" applyAlignment="1">
      <alignment horizontal="center" vertical="center" textRotation="90" wrapText="1"/>
    </xf>
    <xf numFmtId="0" fontId="46" fillId="13" borderId="52" xfId="0" applyFont="1" applyFill="1" applyBorder="1" applyAlignment="1">
      <alignment horizontal="center" vertical="center" textRotation="90" wrapText="1"/>
    </xf>
    <xf numFmtId="0" fontId="46" fillId="13" borderId="83" xfId="0" applyFont="1" applyFill="1" applyBorder="1" applyAlignment="1">
      <alignment horizontal="center" vertical="center" textRotation="90" wrapText="1"/>
    </xf>
    <xf numFmtId="0" fontId="40" fillId="13" borderId="64" xfId="0" applyFont="1" applyFill="1" applyBorder="1" applyAlignment="1">
      <alignment horizontal="center" vertical="center" wrapText="1"/>
    </xf>
    <xf numFmtId="0" fontId="40" fillId="13" borderId="66" xfId="0" applyFont="1" applyFill="1" applyBorder="1" applyAlignment="1">
      <alignment horizontal="center" vertical="center" wrapText="1"/>
    </xf>
    <xf numFmtId="0" fontId="40" fillId="13" borderId="34" xfId="0" applyFont="1" applyFill="1" applyBorder="1" applyAlignment="1">
      <alignment horizontal="center" vertical="center"/>
    </xf>
    <xf numFmtId="0" fontId="40" fillId="13" borderId="3" xfId="0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center" vertical="center" shrinkToFit="1"/>
    </xf>
    <xf numFmtId="0" fontId="39" fillId="0" borderId="4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75" fillId="0" borderId="0" xfId="0" applyFont="1" applyAlignment="1" applyProtection="1">
      <alignment vertical="center" wrapText="1"/>
      <protection hidden="1"/>
    </xf>
    <xf numFmtId="0" fontId="76" fillId="8" borderId="0" xfId="0" applyFont="1" applyFill="1" applyAlignment="1" applyProtection="1">
      <alignment horizontal="center" vertical="top" wrapText="1"/>
      <protection hidden="1"/>
    </xf>
    <xf numFmtId="0" fontId="77" fillId="19" borderId="0" xfId="0" applyFont="1" applyFill="1" applyAlignment="1" applyProtection="1">
      <alignment horizontal="center" vertical="center" wrapText="1"/>
      <protection hidden="1"/>
    </xf>
    <xf numFmtId="0" fontId="79" fillId="6" borderId="105" xfId="1" applyFont="1" applyFill="1" applyBorder="1" applyAlignment="1" applyProtection="1">
      <alignment horizontal="right" vertical="center"/>
      <protection hidden="1"/>
    </xf>
    <xf numFmtId="0" fontId="79" fillId="6" borderId="106" xfId="1" applyFont="1" applyFill="1" applyBorder="1" applyAlignment="1" applyProtection="1">
      <alignment horizontal="right" vertical="center"/>
      <protection hidden="1"/>
    </xf>
    <xf numFmtId="0" fontId="79" fillId="6" borderId="108" xfId="1" applyFont="1" applyFill="1" applyBorder="1" applyAlignment="1" applyProtection="1">
      <alignment horizontal="right" vertical="center"/>
      <protection hidden="1"/>
    </xf>
    <xf numFmtId="0" fontId="79" fillId="6" borderId="109" xfId="1" applyFont="1" applyFill="1" applyBorder="1" applyAlignment="1" applyProtection="1">
      <alignment horizontal="right" vertical="center"/>
      <protection hidden="1"/>
    </xf>
    <xf numFmtId="0" fontId="78" fillId="6" borderId="111" xfId="1" applyFont="1" applyFill="1" applyBorder="1" applyAlignment="1" applyProtection="1">
      <alignment horizontal="right" vertical="center" shrinkToFit="1"/>
      <protection hidden="1"/>
    </xf>
    <xf numFmtId="0" fontId="78" fillId="6" borderId="112" xfId="1" applyFont="1" applyFill="1" applyBorder="1" applyAlignment="1" applyProtection="1">
      <alignment horizontal="right" vertical="center" shrinkToFit="1"/>
      <protection hidden="1"/>
    </xf>
    <xf numFmtId="0" fontId="78" fillId="6" borderId="113" xfId="1" applyFont="1" applyFill="1" applyBorder="1" applyAlignment="1" applyProtection="1">
      <alignment horizontal="right" vertical="center" shrinkToFit="1"/>
      <protection hidden="1"/>
    </xf>
    <xf numFmtId="0" fontId="78" fillId="6" borderId="114" xfId="1" applyFont="1" applyFill="1" applyBorder="1" applyAlignment="1" applyProtection="1">
      <alignment horizontal="right" vertical="center" shrinkToFit="1"/>
      <protection hidden="1"/>
    </xf>
  </cellXfs>
  <cellStyles count="2">
    <cellStyle name="Normal" xfId="0" builtinId="0"/>
    <cellStyle name="Normal 2" xfId="1" xr:uid="{00000000-0005-0000-0000-000001000000}"/>
  </cellStyles>
  <dxfs count="2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border>
        <left/>
        <right/>
        <top/>
        <bottom/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</dxf>
    <dxf>
      <fill>
        <patternFill>
          <bgColor theme="6" tint="-0.24994659260841701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</dxf>
    <dxf>
      <fill>
        <patternFill>
          <bgColor rgb="FFFF0000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</dxf>
    <dxf>
      <fill>
        <patternFill>
          <bgColor theme="6" tint="-0.24994659260841701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</dxf>
    <dxf>
      <fill>
        <patternFill>
          <bgColor rgb="FFFF0000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</dxf>
    <dxf>
      <fill>
        <patternFill>
          <bgColor theme="6" tint="-0.24994659260841701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</dxf>
    <dxf>
      <fill>
        <patternFill>
          <bgColor rgb="FFFF0000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</dxf>
    <dxf>
      <fill>
        <patternFill>
          <bgColor theme="6" tint="-0.24994659260841701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</dxf>
    <dxf>
      <font>
        <b/>
        <i val="0"/>
        <color rgb="FFFF0000"/>
      </font>
      <fill>
        <patternFill patternType="lightUp"/>
      </fill>
    </dxf>
    <dxf>
      <font>
        <b/>
        <i val="0"/>
        <color rgb="FFFF0000"/>
      </font>
      <fill>
        <patternFill patternType="lightUp"/>
      </fill>
    </dxf>
    <dxf>
      <font>
        <b/>
        <i val="0"/>
        <color rgb="FFFF0000"/>
      </font>
      <fill>
        <patternFill patternType="lightUp"/>
      </fill>
    </dxf>
    <dxf>
      <fill>
        <patternFill>
          <bgColor theme="6" tint="0.79998168889431442"/>
        </patternFill>
      </fill>
    </dxf>
    <dxf>
      <font>
        <b val="0"/>
        <i val="0"/>
        <color theme="6" tint="-0.499984740745262"/>
      </font>
      <fill>
        <patternFill patternType="solid">
          <bgColor theme="6" tint="0.79998168889431442"/>
        </patternFill>
      </fill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/>
        <bottom style="thin">
          <color theme="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3" tint="0.79998168889431442"/>
        </patternFill>
      </fill>
    </dxf>
  </dxfs>
  <tableStyles count="0" defaultTableStyle="TableStyleMedium9" defaultPivotStyle="PivotStyleLight16"/>
  <colors>
    <mruColors>
      <color rgb="FFFFCCFF"/>
      <color rgb="FFFF99FF"/>
      <color rgb="FFCCFF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preenchimento cartas'!A1"/><Relationship Id="rId7" Type="http://schemas.openxmlformats.org/officeDocument/2006/relationships/image" Target="../media/image6.emf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5.emf"/><Relationship Id="rId5" Type="http://schemas.openxmlformats.org/officeDocument/2006/relationships/image" Target="../media/image4.sv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svg"/><Relationship Id="rId2" Type="http://schemas.openxmlformats.org/officeDocument/2006/relationships/image" Target="../media/image8.png"/><Relationship Id="rId1" Type="http://schemas.openxmlformats.org/officeDocument/2006/relationships/hyperlink" Target="#'carta de competi&#231;&#227;o'!A1"/><Relationship Id="rId6" Type="http://schemas.openxmlformats.org/officeDocument/2006/relationships/image" Target="../media/image6.emf"/><Relationship Id="rId5" Type="http://schemas.openxmlformats.org/officeDocument/2006/relationships/image" Target="../media/image11.svg"/><Relationship Id="rId4" Type="http://schemas.openxmlformats.org/officeDocument/2006/relationships/image" Target="../media/image10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1087</xdr:colOff>
      <xdr:row>0</xdr:row>
      <xdr:rowOff>19051</xdr:rowOff>
    </xdr:from>
    <xdr:to>
      <xdr:col>31</xdr:col>
      <xdr:colOff>22858</xdr:colOff>
      <xdr:row>0</xdr:row>
      <xdr:rowOff>779146</xdr:rowOff>
    </xdr:to>
    <xdr:pic>
      <xdr:nvPicPr>
        <xdr:cNvPr id="35" name="Gráfico 34" descr="Seta: Reta com preenchimento sólido">
          <a:extLst>
            <a:ext uri="{FF2B5EF4-FFF2-40B4-BE49-F238E27FC236}">
              <a16:creationId xmlns:a16="http://schemas.microsoft.com/office/drawing/2014/main" id="{8B2BF2DB-B9A7-42F9-994F-4C26301033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t="21770" r="41322" b="20323"/>
        <a:stretch/>
      </xdr:blipFill>
      <xdr:spPr>
        <a:xfrm flipH="1">
          <a:off x="15431587" y="19051"/>
          <a:ext cx="1450521" cy="760095"/>
        </a:xfrm>
        <a:prstGeom prst="rect">
          <a:avLst/>
        </a:prstGeom>
      </xdr:spPr>
    </xdr:pic>
    <xdr:clientData/>
  </xdr:twoCellAnchor>
  <xdr:twoCellAnchor editAs="oneCell">
    <xdr:from>
      <xdr:col>4</xdr:col>
      <xdr:colOff>138545</xdr:colOff>
      <xdr:row>0</xdr:row>
      <xdr:rowOff>0</xdr:rowOff>
    </xdr:from>
    <xdr:to>
      <xdr:col>12</xdr:col>
      <xdr:colOff>94692</xdr:colOff>
      <xdr:row>1</xdr:row>
      <xdr:rowOff>497508</xdr:rowOff>
    </xdr:to>
    <xdr:pic>
      <xdr:nvPicPr>
        <xdr:cNvPr id="33" name="Gráfico 32" descr="Indicador de costas da mão a apontar para a direita destaque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14FB288-4B8D-44E6-AB14-E39B2B5D08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7224" t="-415288" r="-75449" b="-33951"/>
        <a:stretch/>
      </xdr:blipFill>
      <xdr:spPr>
        <a:xfrm rot="16200000">
          <a:off x="1677182" y="-1538637"/>
          <a:ext cx="1281675" cy="435894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10808</xdr:rowOff>
        </xdr:from>
        <xdr:to>
          <xdr:col>28</xdr:col>
          <xdr:colOff>135255</xdr:colOff>
          <xdr:row>31</xdr:row>
          <xdr:rowOff>685799</xdr:rowOff>
        </xdr:to>
        <xdr:pic>
          <xdr:nvPicPr>
            <xdr:cNvPr id="11" name="Imagem 10">
              <a:extLst>
                <a:ext uri="{FF2B5EF4-FFF2-40B4-BE49-F238E27FC236}">
                  <a16:creationId xmlns:a16="http://schemas.microsoft.com/office/drawing/2014/main" id="{A702E287-145C-4019-BE01-C7AFD84F585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Folha4!$B$5:$L$13" spid="_x0000_s17906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0" y="14603108"/>
              <a:ext cx="15179040" cy="659573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1</xdr:colOff>
      <xdr:row>3</xdr:row>
      <xdr:rowOff>152400</xdr:rowOff>
    </xdr:from>
    <xdr:to>
      <xdr:col>15</xdr:col>
      <xdr:colOff>171132</xdr:colOff>
      <xdr:row>10</xdr:row>
      <xdr:rowOff>94900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4EE21A90-700C-4F1B-B14E-E0B5AF91D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427018"/>
          <a:ext cx="6488804" cy="3150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472525</xdr:colOff>
      <xdr:row>0</xdr:row>
      <xdr:rowOff>26558</xdr:rowOff>
    </xdr:from>
    <xdr:to>
      <xdr:col>35</xdr:col>
      <xdr:colOff>2286</xdr:colOff>
      <xdr:row>2</xdr:row>
      <xdr:rowOff>54120</xdr:rowOff>
    </xdr:to>
    <xdr:pic>
      <xdr:nvPicPr>
        <xdr:cNvPr id="4" name="Gráfico 3" descr="Indicador de costas da mão a apontar para a direita destaqu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134C79-BCAB-47DC-9791-14F863A9AC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l="-32225" t="-726083" r="-23466" b="-31477"/>
        <a:stretch/>
      </xdr:blipFill>
      <xdr:spPr>
        <a:xfrm rot="16200000">
          <a:off x="2868717" y="-2369634"/>
          <a:ext cx="1139130" cy="5931514"/>
        </a:xfrm>
        <a:prstGeom prst="rect">
          <a:avLst/>
        </a:prstGeom>
      </xdr:spPr>
    </xdr:pic>
    <xdr:clientData/>
  </xdr:twoCellAnchor>
  <xdr:twoCellAnchor editAs="oneCell">
    <xdr:from>
      <xdr:col>51</xdr:col>
      <xdr:colOff>0</xdr:colOff>
      <xdr:row>0</xdr:row>
      <xdr:rowOff>592628</xdr:rowOff>
    </xdr:from>
    <xdr:to>
      <xdr:col>53</xdr:col>
      <xdr:colOff>94210</xdr:colOff>
      <xdr:row>1</xdr:row>
      <xdr:rowOff>456801</xdr:rowOff>
    </xdr:to>
    <xdr:pic>
      <xdr:nvPicPr>
        <xdr:cNvPr id="6" name="Gráfico 5" descr="Seta: Reta com preenchimento sólido">
          <a:extLst>
            <a:ext uri="{FF2B5EF4-FFF2-40B4-BE49-F238E27FC236}">
              <a16:creationId xmlns:a16="http://schemas.microsoft.com/office/drawing/2014/main" id="{4C078179-C2F7-4825-88CA-1FA1A1AA0B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t="16317" r="62326" b="24319"/>
        <a:stretch/>
      </xdr:blipFill>
      <xdr:spPr>
        <a:xfrm flipH="1">
          <a:off x="24626455" y="592628"/>
          <a:ext cx="1302672" cy="487628"/>
        </a:xfrm>
        <a:prstGeom prst="rect">
          <a:avLst/>
        </a:prstGeom>
      </xdr:spPr>
    </xdr:pic>
    <xdr:clientData/>
  </xdr:twoCellAnchor>
  <xdr:twoCellAnchor editAs="oneCell">
    <xdr:from>
      <xdr:col>30</xdr:col>
      <xdr:colOff>590550</xdr:colOff>
      <xdr:row>2</xdr:row>
      <xdr:rowOff>152400</xdr:rowOff>
    </xdr:from>
    <xdr:to>
      <xdr:col>33</xdr:col>
      <xdr:colOff>1447800</xdr:colOff>
      <xdr:row>6</xdr:row>
      <xdr:rowOff>16414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2C43090A-AAA5-498C-952A-D3BC175C1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257300"/>
          <a:ext cx="3695700" cy="18033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49</xdr:col>
      <xdr:colOff>457717</xdr:colOff>
      <xdr:row>0</xdr:row>
      <xdr:rowOff>585008</xdr:rowOff>
    </xdr:from>
    <xdr:to>
      <xdr:col>50</xdr:col>
      <xdr:colOff>894830</xdr:colOff>
      <xdr:row>1</xdr:row>
      <xdr:rowOff>458706</xdr:rowOff>
    </xdr:to>
    <xdr:pic>
      <xdr:nvPicPr>
        <xdr:cNvPr id="9" name="Gráfico 8" descr="Seta: Reta com preenchimento sólido">
          <a:extLst>
            <a:ext uri="{FF2B5EF4-FFF2-40B4-BE49-F238E27FC236}">
              <a16:creationId xmlns:a16="http://schemas.microsoft.com/office/drawing/2014/main" id="{8E928876-C60C-4CA9-B804-5A8C806614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t="16317" r="62326" b="24319"/>
        <a:stretch/>
      </xdr:blipFill>
      <xdr:spPr>
        <a:xfrm flipH="1">
          <a:off x="22728899" y="585008"/>
          <a:ext cx="1481919" cy="497153"/>
        </a:xfrm>
        <a:prstGeom prst="rect">
          <a:avLst/>
        </a:prstGeom>
      </xdr:spPr>
    </xdr:pic>
    <xdr:clientData/>
  </xdr:twoCellAnchor>
  <xdr:twoCellAnchor editAs="oneCell">
    <xdr:from>
      <xdr:col>47</xdr:col>
      <xdr:colOff>869545</xdr:colOff>
      <xdr:row>0</xdr:row>
      <xdr:rowOff>609946</xdr:rowOff>
    </xdr:from>
    <xdr:to>
      <xdr:col>49</xdr:col>
      <xdr:colOff>361777</xdr:colOff>
      <xdr:row>1</xdr:row>
      <xdr:rowOff>476024</xdr:rowOff>
    </xdr:to>
    <xdr:pic>
      <xdr:nvPicPr>
        <xdr:cNvPr id="10" name="Gráfico 9" descr="Seta: Reta com preenchimento sólido">
          <a:extLst>
            <a:ext uri="{FF2B5EF4-FFF2-40B4-BE49-F238E27FC236}">
              <a16:creationId xmlns:a16="http://schemas.microsoft.com/office/drawing/2014/main" id="{3B3E991B-D14A-4E4C-BC24-77F670A050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t="16317" r="62326" b="24319"/>
        <a:stretch/>
      </xdr:blipFill>
      <xdr:spPr>
        <a:xfrm flipH="1">
          <a:off x="20785454" y="609946"/>
          <a:ext cx="1562794" cy="489533"/>
        </a:xfrm>
        <a:prstGeom prst="rect">
          <a:avLst/>
        </a:prstGeom>
      </xdr:spPr>
    </xdr:pic>
    <xdr:clientData/>
  </xdr:twoCellAnchor>
  <xdr:twoCellAnchor editAs="oneCell">
    <xdr:from>
      <xdr:col>43</xdr:col>
      <xdr:colOff>163483</xdr:colOff>
      <xdr:row>0</xdr:row>
      <xdr:rowOff>623452</xdr:rowOff>
    </xdr:from>
    <xdr:to>
      <xdr:col>45</xdr:col>
      <xdr:colOff>323503</xdr:colOff>
      <xdr:row>2</xdr:row>
      <xdr:rowOff>20628</xdr:rowOff>
    </xdr:to>
    <xdr:pic>
      <xdr:nvPicPr>
        <xdr:cNvPr id="11" name="Gráfico 10" descr="Seta: Reta com preenchimento sólido">
          <a:extLst>
            <a:ext uri="{FF2B5EF4-FFF2-40B4-BE49-F238E27FC236}">
              <a16:creationId xmlns:a16="http://schemas.microsoft.com/office/drawing/2014/main" id="{216FD05C-A77B-43B5-89C9-D119F3CE11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t="16317" r="62326" b="24319"/>
        <a:stretch/>
      </xdr:blipFill>
      <xdr:spPr>
        <a:xfrm flipH="1">
          <a:off x="15368847" y="623452"/>
          <a:ext cx="2261062" cy="495248"/>
        </a:xfrm>
        <a:prstGeom prst="rect">
          <a:avLst/>
        </a:prstGeom>
      </xdr:spPr>
    </xdr:pic>
    <xdr:clientData/>
  </xdr:twoCellAnchor>
  <xdr:twoCellAnchor editAs="oneCell">
    <xdr:from>
      <xdr:col>45</xdr:col>
      <xdr:colOff>787110</xdr:colOff>
      <xdr:row>0</xdr:row>
      <xdr:rowOff>583103</xdr:rowOff>
    </xdr:from>
    <xdr:to>
      <xdr:col>47</xdr:col>
      <xdr:colOff>586912</xdr:colOff>
      <xdr:row>1</xdr:row>
      <xdr:rowOff>458706</xdr:rowOff>
    </xdr:to>
    <xdr:pic>
      <xdr:nvPicPr>
        <xdr:cNvPr id="12" name="Gráfico 11" descr="Seta: Reta com preenchimento sólido">
          <a:extLst>
            <a:ext uri="{FF2B5EF4-FFF2-40B4-BE49-F238E27FC236}">
              <a16:creationId xmlns:a16="http://schemas.microsoft.com/office/drawing/2014/main" id="{D4B18994-6A2E-48B1-9D32-2E37ED09B6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t="16317" r="62326" b="24319"/>
        <a:stretch/>
      </xdr:blipFill>
      <xdr:spPr>
        <a:xfrm flipH="1">
          <a:off x="18347746" y="583103"/>
          <a:ext cx="1870364" cy="4990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/>
  <dimension ref="A1:AY79"/>
  <sheetViews>
    <sheetView showGridLines="0" tabSelected="1" topLeftCell="E1" zoomScale="40" zoomScaleNormal="40" zoomScaleSheetLayoutView="40" workbookViewId="0">
      <pane ySplit="2" topLeftCell="A3" activePane="bottomLeft" state="frozen"/>
      <selection activeCell="B1" sqref="B1"/>
      <selection pane="bottomLeft" activeCell="AF1" sqref="AF1:AH2"/>
    </sheetView>
  </sheetViews>
  <sheetFormatPr defaultColWidth="9.109375" defaultRowHeight="46.2" x14ac:dyDescent="0.3"/>
  <cols>
    <col min="1" max="1" width="11.21875" style="6" hidden="1" customWidth="1"/>
    <col min="2" max="3" width="11.21875" style="28" hidden="1" customWidth="1"/>
    <col min="4" max="4" width="11.21875" style="26" hidden="1" customWidth="1"/>
    <col min="5" max="7" width="7.44140625" style="3" customWidth="1"/>
    <col min="8" max="9" width="7.44140625" style="6" customWidth="1"/>
    <col min="10" max="10" width="10.21875" style="6" customWidth="1"/>
    <col min="11" max="11" width="3.21875" style="28" customWidth="1"/>
    <col min="12" max="15" width="10.21875" style="6" customWidth="1"/>
    <col min="16" max="16" width="3.21875" style="6" customWidth="1"/>
    <col min="17" max="21" width="10.21875" style="6" customWidth="1"/>
    <col min="22" max="22" width="3.5546875" style="6" customWidth="1"/>
    <col min="23" max="23" width="11.44140625" style="28" customWidth="1"/>
    <col min="24" max="27" width="11.44140625" style="6" customWidth="1"/>
    <col min="28" max="28" width="12.5546875" style="6" customWidth="1"/>
    <col min="29" max="29" width="5" style="6" customWidth="1"/>
    <col min="30" max="30" width="14.33203125" style="28" customWidth="1"/>
    <col min="31" max="31" width="6.33203125" style="6" customWidth="1"/>
    <col min="32" max="32" width="16.109375" style="6" customWidth="1"/>
    <col min="33" max="34" width="12.88671875" style="6" customWidth="1"/>
    <col min="35" max="39" width="12.88671875" style="13" customWidth="1"/>
    <col min="40" max="40" width="5.21875" style="13" customWidth="1"/>
    <col min="41" max="41" width="12.88671875" style="13" customWidth="1"/>
    <col min="42" max="42" width="5" style="13" customWidth="1"/>
    <col min="43" max="49" width="12.88671875" style="13" customWidth="1"/>
    <col min="50" max="51" width="9.109375" style="13"/>
    <col min="52" max="56" width="9.109375" style="6" customWidth="1"/>
    <col min="57" max="16384" width="9.109375" style="6"/>
  </cols>
  <sheetData>
    <row r="1" spans="1:51" ht="61.8" customHeight="1" x14ac:dyDescent="0.3">
      <c r="A1" s="1"/>
      <c r="B1" s="1"/>
      <c r="C1" s="1"/>
      <c r="D1" s="1"/>
      <c r="E1" s="233" t="s">
        <v>35</v>
      </c>
      <c r="F1" s="233"/>
      <c r="G1" s="233"/>
      <c r="H1" s="233"/>
      <c r="I1" s="233"/>
      <c r="J1" s="233"/>
      <c r="K1" s="233"/>
      <c r="L1" s="233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447" t="s">
        <v>309</v>
      </c>
      <c r="Z1" s="447"/>
      <c r="AA1" s="447"/>
      <c r="AB1" s="447"/>
      <c r="AC1" s="447"/>
      <c r="AD1" s="445"/>
      <c r="AE1" s="445"/>
      <c r="AF1" s="236"/>
      <c r="AG1" s="236"/>
      <c r="AH1" s="236"/>
      <c r="AI1" s="446" t="s">
        <v>310</v>
      </c>
      <c r="AJ1" s="446"/>
      <c r="AK1" s="446"/>
      <c r="AL1" s="446"/>
      <c r="AM1" s="446"/>
      <c r="AN1" s="446"/>
      <c r="AO1" s="446"/>
      <c r="AP1" s="446"/>
      <c r="AQ1" s="446"/>
      <c r="AR1" s="446"/>
      <c r="AS1" s="446"/>
      <c r="AT1" s="446"/>
      <c r="AU1" s="446"/>
    </row>
    <row r="2" spans="1:51" ht="55.2" customHeight="1" x14ac:dyDescent="0.3">
      <c r="A2" s="1"/>
      <c r="B2" s="1"/>
      <c r="C2" s="1"/>
      <c r="D2" s="1"/>
      <c r="E2" s="233"/>
      <c r="F2" s="233"/>
      <c r="G2" s="233"/>
      <c r="H2" s="233"/>
      <c r="I2" s="233"/>
      <c r="J2" s="233"/>
      <c r="K2" s="233"/>
      <c r="L2" s="233"/>
      <c r="M2" s="230" t="s">
        <v>10</v>
      </c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6"/>
      <c r="AG2" s="236"/>
      <c r="AH2" s="236"/>
      <c r="AI2" s="446"/>
      <c r="AJ2" s="446"/>
      <c r="AK2" s="446"/>
      <c r="AL2" s="446"/>
      <c r="AM2" s="446"/>
      <c r="AN2" s="446"/>
      <c r="AO2" s="446"/>
      <c r="AP2" s="446"/>
      <c r="AQ2" s="446"/>
      <c r="AR2" s="446"/>
      <c r="AS2" s="446"/>
      <c r="AT2" s="446"/>
      <c r="AU2" s="446"/>
    </row>
    <row r="3" spans="1:51" s="28" customFormat="1" ht="37.799999999999997" customHeight="1" x14ac:dyDescent="0.3">
      <c r="A3" s="1"/>
      <c r="B3" s="1"/>
      <c r="C3" s="1"/>
      <c r="D3" s="1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</row>
    <row r="4" spans="1:51" s="7" customFormat="1" ht="55.2" customHeight="1" x14ac:dyDescent="0.3">
      <c r="Q4" s="336" t="s">
        <v>293</v>
      </c>
      <c r="R4" s="336"/>
      <c r="S4" s="336"/>
      <c r="T4" s="336"/>
      <c r="U4" s="336"/>
      <c r="V4" s="336"/>
      <c r="W4" s="336"/>
      <c r="X4" s="336"/>
      <c r="Y4" s="336"/>
      <c r="Z4" s="336"/>
      <c r="AA4" s="336"/>
      <c r="AB4" s="234" t="s">
        <v>3</v>
      </c>
      <c r="AC4" s="235"/>
      <c r="AD4" s="337" t="str">
        <f>IF(W7="","",IF('preenchimento cartas'!AK4="","",'preenchimento cartas'!AK4))</f>
        <v/>
      </c>
      <c r="AE4" s="337"/>
      <c r="AF4" s="337"/>
      <c r="AG4" s="337"/>
      <c r="AH4" s="235" t="s">
        <v>5</v>
      </c>
      <c r="AI4" s="235"/>
      <c r="AJ4" s="339" t="str">
        <f>IF(W7="","",IF('preenchimento cartas'!AQ4="","",'preenchimento cartas'!AQ4))</f>
        <v/>
      </c>
      <c r="AK4" s="339"/>
      <c r="AL4" s="339"/>
      <c r="AM4" s="339"/>
      <c r="AN4" s="339"/>
      <c r="AO4" s="339"/>
      <c r="AP4" s="339"/>
      <c r="AQ4" s="340"/>
      <c r="AR4" s="277" t="s">
        <v>6</v>
      </c>
      <c r="AS4" s="277"/>
      <c r="AT4" s="277"/>
      <c r="AU4" s="278"/>
      <c r="AV4" s="278"/>
    </row>
    <row r="5" spans="1:51" s="7" customFormat="1" ht="55.2" customHeight="1" x14ac:dyDescent="0.3">
      <c r="Q5" s="336"/>
      <c r="R5" s="336"/>
      <c r="S5" s="336"/>
      <c r="T5" s="336"/>
      <c r="U5" s="336"/>
      <c r="V5" s="336"/>
      <c r="W5" s="336"/>
      <c r="X5" s="336"/>
      <c r="Y5" s="336"/>
      <c r="Z5" s="336"/>
      <c r="AA5" s="336"/>
      <c r="AB5" s="231" t="s">
        <v>9</v>
      </c>
      <c r="AC5" s="232"/>
      <c r="AD5" s="338" t="str">
        <f>IF(W7="","",IF('preenchimento cartas'!AK5="","",'preenchimento cartas'!AK5))</f>
        <v/>
      </c>
      <c r="AE5" s="338"/>
      <c r="AF5" s="338"/>
      <c r="AG5" s="338"/>
      <c r="AH5" s="343" t="s">
        <v>7</v>
      </c>
      <c r="AI5" s="343"/>
      <c r="AJ5" s="341" t="str">
        <f>IF(W7="","",IF('preenchimento cartas'!AQ5="","",'preenchimento cartas'!AQ5))</f>
        <v/>
      </c>
      <c r="AK5" s="341"/>
      <c r="AL5" s="341"/>
      <c r="AM5" s="341"/>
      <c r="AN5" s="341"/>
      <c r="AO5" s="341"/>
      <c r="AP5" s="341"/>
      <c r="AQ5" s="342"/>
      <c r="AR5" s="277"/>
      <c r="AS5" s="277"/>
      <c r="AT5" s="277"/>
      <c r="AU5" s="278"/>
      <c r="AV5" s="278"/>
    </row>
    <row r="6" spans="1:51" s="7" customFormat="1" ht="41.4" customHeight="1" x14ac:dyDescent="0.3">
      <c r="Q6" s="336"/>
      <c r="R6" s="336"/>
      <c r="S6" s="336"/>
      <c r="T6" s="336"/>
      <c r="U6" s="336"/>
      <c r="V6" s="336"/>
      <c r="W6" s="336"/>
      <c r="X6" s="336"/>
      <c r="Y6" s="336"/>
      <c r="Z6" s="336"/>
      <c r="AA6" s="336"/>
      <c r="AR6" s="275" t="s">
        <v>8</v>
      </c>
      <c r="AS6" s="275"/>
      <c r="AT6" s="275"/>
      <c r="AU6" s="276" t="str">
        <f>IFERROR(IF(INDEX('preenchimento cartas'!$AF:$AF,MATCH($AF$1,'preenchimento cartas'!$AD:$AD,0))=0,"",INDEX('preenchimento cartas'!$AF:$AF,MATCH($AF$1,'preenchimento cartas'!$AD:$AD,0))),"")</f>
        <v/>
      </c>
      <c r="AV6" s="276"/>
    </row>
    <row r="7" spans="1:51" s="7" customFormat="1" ht="10.199999999999999" customHeight="1" x14ac:dyDescent="0.45"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328" t="s">
        <v>1</v>
      </c>
      <c r="R7" s="329"/>
      <c r="S7" s="329"/>
      <c r="T7" s="329"/>
      <c r="U7" s="329"/>
      <c r="V7" s="329"/>
      <c r="W7" s="332" t="str">
        <f>IFERROR(IF(INDEX('preenchimento cartas'!$AH:$AH,MATCH($AF$1,'preenchimento cartas'!$AD:$AD,0))=0,"",INDEX('preenchimento cartas'!$AH:$AH,MATCH($AF$1,'preenchimento cartas'!$AD:$AD,0))),"")</f>
        <v/>
      </c>
      <c r="X7" s="332"/>
      <c r="Y7" s="332"/>
      <c r="Z7" s="332"/>
      <c r="AA7" s="332"/>
      <c r="AB7" s="332"/>
      <c r="AC7" s="332"/>
      <c r="AD7" s="332"/>
      <c r="AE7" s="332"/>
      <c r="AF7" s="332"/>
      <c r="AG7" s="332"/>
      <c r="AH7" s="332"/>
      <c r="AI7" s="332"/>
      <c r="AJ7" s="332"/>
      <c r="AK7" s="332"/>
      <c r="AL7" s="332"/>
      <c r="AM7" s="332"/>
      <c r="AN7" s="332"/>
      <c r="AO7" s="332"/>
      <c r="AP7" s="332"/>
      <c r="AQ7" s="333"/>
      <c r="AR7" s="275"/>
      <c r="AS7" s="275"/>
      <c r="AT7" s="275"/>
      <c r="AU7" s="276"/>
      <c r="AV7" s="276"/>
    </row>
    <row r="8" spans="1:51" s="7" customFormat="1" ht="78.599999999999994" customHeight="1" x14ac:dyDescent="0.45">
      <c r="A8" s="28" t="e">
        <f>IF(IF(INDEX('preenchimento cartas'!$AG:$AG,MATCH($AF$1,'preenchimento cartas'!$AD:$AD,0))=0,"",INDEX('preenchimento cartas'!$AG:$AG,MATCH($AF$1,'preenchimento cartas'!$AD:$AD,0)))="individual","individual",LEFT(IF(INDEX('preenchimento cartas'!$AG:$AG,MATCH($AF$1,'preenchimento cartas'!$AD:$AD,0))=0,"",INDEX('preenchimento cartas'!$AG:$AG,MATCH($AF$1,'preenchimento cartas'!$AD:$AD,0))),9))</f>
        <v>#N/A</v>
      </c>
      <c r="D8" s="23" t="str">
        <f>IFERROR(IF(INDEX('preenchimento cartas'!#REF!,MATCH($AF$1,'preenchimento cartas'!$AD:$AD,0))=0,"",INDEX('preenchimento cartas'!#REF!,MATCH($AF$1,'preenchimento cartas'!$AD:$AD,0))),"")</f>
        <v/>
      </c>
      <c r="E8" s="326" t="str">
        <f>'preenchimento cartas'!$AD$6</f>
        <v xml:space="preserve">  José Emanuel Rocha -2011-2021</v>
      </c>
      <c r="F8" s="326"/>
      <c r="G8" s="326"/>
      <c r="H8" s="326"/>
      <c r="I8" s="326"/>
      <c r="J8" s="326"/>
      <c r="K8" s="326"/>
      <c r="L8" s="326"/>
      <c r="M8" s="326"/>
      <c r="N8" s="169"/>
      <c r="O8" s="169"/>
      <c r="P8" s="169"/>
      <c r="Q8" s="330"/>
      <c r="R8" s="331"/>
      <c r="S8" s="331"/>
      <c r="T8" s="331"/>
      <c r="U8" s="331"/>
      <c r="V8" s="331"/>
      <c r="W8" s="334"/>
      <c r="X8" s="334"/>
      <c r="Y8" s="334"/>
      <c r="Z8" s="334"/>
      <c r="AA8" s="334"/>
      <c r="AB8" s="334"/>
      <c r="AC8" s="334"/>
      <c r="AD8" s="334"/>
      <c r="AE8" s="334"/>
      <c r="AF8" s="334"/>
      <c r="AG8" s="334"/>
      <c r="AH8" s="334"/>
      <c r="AI8" s="334"/>
      <c r="AJ8" s="334"/>
      <c r="AK8" s="334"/>
      <c r="AL8" s="334"/>
      <c r="AM8" s="334"/>
      <c r="AN8" s="334"/>
      <c r="AO8" s="334"/>
      <c r="AP8" s="334"/>
      <c r="AQ8" s="335"/>
      <c r="AR8" s="275"/>
      <c r="AS8" s="275"/>
      <c r="AT8" s="275"/>
      <c r="AU8" s="276"/>
      <c r="AV8" s="276"/>
    </row>
    <row r="9" spans="1:51" ht="11.4" customHeight="1" x14ac:dyDescent="0.3">
      <c r="E9" s="326"/>
      <c r="F9" s="326"/>
      <c r="G9" s="326"/>
      <c r="H9" s="326"/>
      <c r="I9" s="326"/>
      <c r="J9" s="326"/>
      <c r="K9" s="326"/>
      <c r="L9" s="326"/>
      <c r="M9" s="326"/>
      <c r="N9" s="161"/>
      <c r="O9" s="161"/>
      <c r="P9" s="161"/>
      <c r="Q9" s="161"/>
      <c r="R9" s="161"/>
      <c r="S9" s="161"/>
      <c r="AJ9" s="7"/>
      <c r="AK9" s="7"/>
      <c r="AL9" s="7"/>
      <c r="AM9" s="7"/>
      <c r="AN9" s="7"/>
      <c r="AO9" s="7"/>
      <c r="AP9" s="7"/>
      <c r="AQ9" s="7"/>
      <c r="AR9" s="7"/>
      <c r="AS9" s="7"/>
      <c r="AW9" s="7"/>
    </row>
    <row r="10" spans="1:51" ht="25.2" hidden="1" customHeight="1" x14ac:dyDescent="0.3"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27">
        <f>IFERROR(IF(INDEX('preenchimento cartas'!#REF!,MATCH($AF$1,'preenchimento cartas'!$AD:$AD,0))=0,0,INDEX('preenchimento cartas'!#REF!,MATCH($AF$1,'preenchimento cartas'!$AD:$AD,0))),0)</f>
        <v>0</v>
      </c>
      <c r="U10" s="3"/>
      <c r="V10" s="3"/>
      <c r="W10" s="3"/>
      <c r="X10" s="3"/>
      <c r="Z10" s="27">
        <f>IFERROR(IF(INDEX('preenchimento cartas'!#REF!,MATCH($AF$1,'preenchimento cartas'!$AD:$AD,0))=0,0,INDEX('preenchimento cartas'!#REF!,MATCH($AF$1,'preenchimento cartas'!$AD:$AD,0))),0)</f>
        <v>0</v>
      </c>
      <c r="AA10" s="3"/>
      <c r="AB10" s="3"/>
      <c r="AC10" s="3"/>
      <c r="AD10" s="3"/>
      <c r="AF10" s="27">
        <f>IFERROR(IF(INDEX('preenchimento cartas'!#REF!,MATCH($AF$1,'preenchimento cartas'!$AD:$AD,0))=0,0,INDEX('preenchimento cartas'!#REF!,MATCH($AF$1,'preenchimento cartas'!$AD:$AD,0))),0)</f>
        <v>0</v>
      </c>
      <c r="AG10" s="3"/>
      <c r="AH10" s="3"/>
      <c r="AI10" s="3"/>
      <c r="AJ10" s="6"/>
      <c r="AK10" s="27">
        <f>IFERROR(IF(INDEX('preenchimento cartas'!#REF!,MATCH($AF$1,'preenchimento cartas'!$AD:$AD,0))=0,0,INDEX('preenchimento cartas'!#REF!,MATCH($AF$1,'preenchimento cartas'!$AD:$AD,0))),0)</f>
        <v>0</v>
      </c>
      <c r="AL10" s="3"/>
      <c r="AM10" s="3"/>
      <c r="AN10" s="3"/>
      <c r="AO10" s="6"/>
      <c r="AP10" s="27">
        <f>IFERROR(IF(INDEX('preenchimento cartas'!#REF!,MATCH($AF$1,'preenchimento cartas'!$AD:$AD,0))=0,0,INDEX('preenchimento cartas'!#REF!,MATCH($AF$1,'preenchimento cartas'!$AD:$AD,0))),0)</f>
        <v>0</v>
      </c>
      <c r="AQ10" s="7"/>
      <c r="AR10" s="7"/>
      <c r="AS10" s="7"/>
      <c r="AT10" s="7"/>
      <c r="AU10" s="27">
        <f>IFERROR(IF(INDEX('preenchimento cartas'!#REF!,MATCH($AF$1,'preenchimento cartas'!$AD:$AD,0))=0,0,INDEX('preenchimento cartas'!#REF!,MATCH($AF$1,'preenchimento cartas'!$AD:$AD,0))),0)</f>
        <v>0</v>
      </c>
      <c r="AV10" s="7"/>
      <c r="AW10" s="7"/>
    </row>
    <row r="11" spans="1:51" s="26" customFormat="1" ht="10.8" customHeight="1" x14ac:dyDescent="0.3">
      <c r="B11" s="28"/>
      <c r="C11" s="28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27"/>
      <c r="U11" s="3"/>
      <c r="V11" s="3"/>
      <c r="W11" s="3"/>
      <c r="X11" s="3"/>
      <c r="Z11" s="27"/>
      <c r="AA11" s="3"/>
      <c r="AB11" s="3"/>
      <c r="AC11" s="3"/>
      <c r="AD11" s="3"/>
      <c r="AF11" s="27"/>
      <c r="AG11" s="3"/>
      <c r="AH11" s="3"/>
      <c r="AI11" s="3"/>
      <c r="AK11" s="27"/>
      <c r="AL11" s="3"/>
      <c r="AM11" s="3"/>
      <c r="AN11" s="3"/>
      <c r="AP11" s="27"/>
      <c r="AQ11" s="7"/>
      <c r="AR11" s="7"/>
      <c r="AS11" s="7"/>
      <c r="AT11" s="7"/>
      <c r="AU11" s="27"/>
      <c r="AV11" s="7"/>
      <c r="AW11" s="7"/>
      <c r="AX11" s="13"/>
      <c r="AY11" s="13"/>
    </row>
    <row r="12" spans="1:51" s="28" customFormat="1" ht="46.2" customHeight="1" x14ac:dyDescent="0.3">
      <c r="E12" s="245" t="s">
        <v>72</v>
      </c>
      <c r="F12" s="246"/>
      <c r="G12" s="246"/>
      <c r="H12" s="246"/>
      <c r="I12" s="246"/>
      <c r="J12" s="247"/>
      <c r="K12" s="84"/>
      <c r="L12" s="269" t="str">
        <f>IFERROR(IF(A8="ìndividual","","Aparelho"),"")</f>
        <v/>
      </c>
      <c r="M12" s="270"/>
      <c r="N12" s="270"/>
      <c r="O12" s="271"/>
      <c r="P12" s="84"/>
      <c r="Q12" s="245" t="s">
        <v>301</v>
      </c>
      <c r="R12" s="246"/>
      <c r="S12" s="246"/>
      <c r="T12" s="246"/>
      <c r="U12" s="247"/>
      <c r="V12" s="84"/>
      <c r="W12" s="239" t="s">
        <v>255</v>
      </c>
      <c r="X12" s="239"/>
      <c r="Y12" s="239"/>
      <c r="Z12" s="239"/>
      <c r="AA12" s="239"/>
      <c r="AB12" s="239"/>
      <c r="AC12" s="3"/>
      <c r="AD12" s="309" t="s">
        <v>265</v>
      </c>
      <c r="AE12" s="310"/>
      <c r="AF12" s="310"/>
      <c r="AG12" s="310"/>
      <c r="AH12" s="310"/>
      <c r="AI12" s="310"/>
      <c r="AJ12" s="310"/>
      <c r="AK12" s="310"/>
      <c r="AL12" s="310"/>
      <c r="AM12" s="310"/>
      <c r="AN12" s="310"/>
      <c r="AO12" s="310"/>
      <c r="AP12" s="310"/>
      <c r="AQ12" s="310"/>
      <c r="AR12" s="310"/>
      <c r="AS12" s="310"/>
      <c r="AT12" s="310"/>
      <c r="AU12" s="310"/>
      <c r="AV12" s="311"/>
      <c r="AW12" s="7"/>
      <c r="AX12" s="13"/>
      <c r="AY12" s="13"/>
    </row>
    <row r="13" spans="1:51" s="28" customFormat="1" ht="37.200000000000003" customHeight="1" x14ac:dyDescent="0.3">
      <c r="E13" s="248"/>
      <c r="F13" s="249"/>
      <c r="G13" s="249"/>
      <c r="H13" s="249"/>
      <c r="I13" s="249"/>
      <c r="J13" s="250"/>
      <c r="K13" s="84"/>
      <c r="L13" s="272"/>
      <c r="M13" s="273"/>
      <c r="N13" s="273"/>
      <c r="O13" s="274"/>
      <c r="P13" s="84"/>
      <c r="Q13" s="248"/>
      <c r="R13" s="249"/>
      <c r="S13" s="249"/>
      <c r="T13" s="249"/>
      <c r="U13" s="250"/>
      <c r="V13" s="84"/>
      <c r="W13" s="243" t="s">
        <v>298</v>
      </c>
      <c r="X13" s="244"/>
      <c r="Y13" s="243" t="s">
        <v>300</v>
      </c>
      <c r="Z13" s="244"/>
      <c r="AA13" s="243" t="s">
        <v>299</v>
      </c>
      <c r="AB13" s="244"/>
      <c r="AC13" s="3"/>
      <c r="AD13" s="312"/>
      <c r="AE13" s="313"/>
      <c r="AF13" s="313"/>
      <c r="AG13" s="313"/>
      <c r="AH13" s="313"/>
      <c r="AI13" s="313"/>
      <c r="AJ13" s="313"/>
      <c r="AK13" s="313"/>
      <c r="AL13" s="313"/>
      <c r="AM13" s="313"/>
      <c r="AN13" s="313"/>
      <c r="AO13" s="313"/>
      <c r="AP13" s="313"/>
      <c r="AQ13" s="313"/>
      <c r="AR13" s="313"/>
      <c r="AS13" s="313"/>
      <c r="AT13" s="313"/>
      <c r="AU13" s="313"/>
      <c r="AV13" s="314"/>
      <c r="AW13" s="7"/>
      <c r="AX13" s="13"/>
      <c r="AY13" s="13"/>
    </row>
    <row r="14" spans="1:51" s="28" customFormat="1" ht="37.200000000000003" customHeight="1" x14ac:dyDescent="0.3">
      <c r="E14" s="251" t="str">
        <f>IFERROR(IF(INDEX('preenchimento cartas'!AG:AG,MATCH($AF$1,'preenchimento cartas'!$AD:$AD,0))=0,"",INDEX('preenchimento cartas'!AG:AG,MATCH($AF$1,'preenchimento cartas'!$AD:$AD,0))),"")</f>
        <v/>
      </c>
      <c r="F14" s="252"/>
      <c r="G14" s="252"/>
      <c r="H14" s="252"/>
      <c r="I14" s="252"/>
      <c r="J14" s="253"/>
      <c r="K14" s="157"/>
      <c r="L14" s="263" t="str">
        <f>IFERROR(IF(L12="","",IF(L12="aparelho",INDEX('preenchimento cartas'!AK10:AK34,MATCH('carta de competição'!AF1,'preenchimento cartas'!AD10:AD34,0)))),"")</f>
        <v/>
      </c>
      <c r="M14" s="264"/>
      <c r="N14" s="264"/>
      <c r="O14" s="265"/>
      <c r="P14" s="157"/>
      <c r="Q14" s="257" t="str">
        <f>IFERROR(IF(INDEX('preenchimento cartas'!$AJ:$AJ,MATCH($AF$1,'preenchimento cartas'!$AD:$AD,0))=0,"",INDEX('preenchimento cartas'!$AJ:$AJ,MATCH($AF$1,'preenchimento cartas'!$AD:$AD,0))),"")</f>
        <v/>
      </c>
      <c r="R14" s="258"/>
      <c r="S14" s="258"/>
      <c r="T14" s="258"/>
      <c r="U14" s="259"/>
      <c r="W14" s="241" t="str">
        <f>IFERROR(IF(A8="individual",SUM(AB18:AB34),Folha4!B14),"")</f>
        <v/>
      </c>
      <c r="X14" s="242"/>
      <c r="Y14" s="241" t="str">
        <f>IFERROR(IF(C8="individual","",Folha4!C14),"")</f>
        <v/>
      </c>
      <c r="Z14" s="242"/>
      <c r="AA14" s="241" t="str">
        <f>IFERROR(IF(A8="individual",0,Folha4!D14),"")</f>
        <v/>
      </c>
      <c r="AB14" s="242"/>
      <c r="AC14" s="3"/>
      <c r="AD14" s="318" t="s">
        <v>266</v>
      </c>
      <c r="AE14" s="319"/>
      <c r="AF14" s="319"/>
      <c r="AG14" s="319"/>
      <c r="AH14" s="320"/>
      <c r="AI14" s="318" t="s">
        <v>268</v>
      </c>
      <c r="AJ14" s="319"/>
      <c r="AK14" s="319"/>
      <c r="AL14" s="319"/>
      <c r="AM14" s="319"/>
      <c r="AN14" s="319"/>
      <c r="AO14" s="319"/>
      <c r="AP14" s="319"/>
      <c r="AQ14" s="319"/>
      <c r="AR14" s="319"/>
      <c r="AS14" s="320"/>
      <c r="AT14" s="324" t="s">
        <v>267</v>
      </c>
      <c r="AU14" s="318" t="s">
        <v>269</v>
      </c>
      <c r="AV14" s="320"/>
      <c r="AW14" s="7"/>
      <c r="AX14" s="13"/>
    </row>
    <row r="15" spans="1:51" s="28" customFormat="1" ht="51.6" customHeight="1" x14ac:dyDescent="0.3">
      <c r="E15" s="254"/>
      <c r="F15" s="255"/>
      <c r="G15" s="255"/>
      <c r="H15" s="255"/>
      <c r="I15" s="255"/>
      <c r="J15" s="256"/>
      <c r="K15" s="157"/>
      <c r="L15" s="266"/>
      <c r="M15" s="267"/>
      <c r="N15" s="267"/>
      <c r="O15" s="268"/>
      <c r="P15" s="157"/>
      <c r="Q15" s="260"/>
      <c r="R15" s="261"/>
      <c r="S15" s="261"/>
      <c r="T15" s="261"/>
      <c r="U15" s="262"/>
      <c r="W15" s="240">
        <f>IFERROR(SUM(W14:AB14),"")</f>
        <v>0</v>
      </c>
      <c r="X15" s="240"/>
      <c r="Y15" s="240"/>
      <c r="Z15" s="240"/>
      <c r="AA15" s="240"/>
      <c r="AB15" s="240"/>
      <c r="AC15" s="3"/>
      <c r="AD15" s="321"/>
      <c r="AE15" s="322"/>
      <c r="AF15" s="322"/>
      <c r="AG15" s="322"/>
      <c r="AH15" s="323"/>
      <c r="AI15" s="321"/>
      <c r="AJ15" s="322"/>
      <c r="AK15" s="322"/>
      <c r="AL15" s="322"/>
      <c r="AM15" s="322"/>
      <c r="AN15" s="322"/>
      <c r="AO15" s="322"/>
      <c r="AP15" s="322"/>
      <c r="AQ15" s="322"/>
      <c r="AR15" s="322"/>
      <c r="AS15" s="323"/>
      <c r="AT15" s="325"/>
      <c r="AU15" s="321"/>
      <c r="AV15" s="323"/>
      <c r="AW15" s="7"/>
      <c r="AX15" s="13"/>
    </row>
    <row r="16" spans="1:51" s="28" customFormat="1" ht="66.599999999999994" customHeight="1" x14ac:dyDescent="0.3">
      <c r="E16" s="3"/>
      <c r="F16" s="3"/>
      <c r="G16" s="3"/>
      <c r="I16" s="27"/>
      <c r="J16" s="3"/>
      <c r="K16" s="3"/>
      <c r="L16" s="3"/>
      <c r="M16" s="3"/>
      <c r="O16" s="27"/>
      <c r="P16" s="3"/>
      <c r="AC16" s="3"/>
      <c r="AD16" s="292" t="s">
        <v>270</v>
      </c>
      <c r="AE16" s="292"/>
      <c r="AF16" s="162" t="s">
        <v>261</v>
      </c>
      <c r="AG16" s="162"/>
      <c r="AH16" s="162"/>
      <c r="AI16" s="296"/>
      <c r="AJ16" s="297"/>
      <c r="AK16" s="297"/>
      <c r="AL16" s="297"/>
      <c r="AM16" s="297"/>
      <c r="AN16" s="297"/>
      <c r="AO16" s="297"/>
      <c r="AP16" s="297"/>
      <c r="AQ16" s="297"/>
      <c r="AR16" s="297"/>
      <c r="AS16" s="298"/>
      <c r="AT16" s="156" t="s">
        <v>272</v>
      </c>
      <c r="AU16" s="316"/>
      <c r="AV16" s="317"/>
      <c r="AW16" s="7"/>
      <c r="AX16" s="13"/>
    </row>
    <row r="17" spans="1:51" s="28" customFormat="1" ht="66.599999999999994" customHeight="1" x14ac:dyDescent="0.3">
      <c r="E17" s="238" t="s">
        <v>275</v>
      </c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8"/>
      <c r="V17" s="238"/>
      <c r="W17" s="238"/>
      <c r="X17" s="238"/>
      <c r="Y17" s="238"/>
      <c r="Z17" s="238"/>
      <c r="AA17" s="238"/>
      <c r="AB17" s="143" t="s">
        <v>254</v>
      </c>
      <c r="AC17" s="3"/>
      <c r="AD17" s="293"/>
      <c r="AE17" s="293"/>
      <c r="AF17" s="315" t="s">
        <v>262</v>
      </c>
      <c r="AG17" s="315"/>
      <c r="AH17" s="315"/>
      <c r="AI17" s="299"/>
      <c r="AJ17" s="300"/>
      <c r="AK17" s="300"/>
      <c r="AL17" s="300"/>
      <c r="AM17" s="300"/>
      <c r="AN17" s="300"/>
      <c r="AO17" s="300"/>
      <c r="AP17" s="300"/>
      <c r="AQ17" s="300"/>
      <c r="AR17" s="300"/>
      <c r="AS17" s="301"/>
      <c r="AT17" s="153" t="s">
        <v>273</v>
      </c>
      <c r="AU17" s="299"/>
      <c r="AV17" s="301"/>
      <c r="AW17" s="7"/>
      <c r="AX17" s="13"/>
    </row>
    <row r="18" spans="1:51" s="28" customFormat="1" ht="66.599999999999994" customHeight="1" x14ac:dyDescent="0.3">
      <c r="A18" s="28" t="e">
        <f>IF(A8="individual",RIGHT(INDEX('preenchimento cartas'!$AJ$10:$AJ$34,MATCH('carta de competição'!AF1,'preenchimento cartas'!$AD$10:$AD$34,0)),1),"C"&amp;RIGHT(INDEX('preenchimento cartas'!$AJ$10:$AJ$34,MATCH('carta de competição'!AF1,'preenchimento cartas'!$AD$10:$AD$34,0)),1))</f>
        <v>#N/A</v>
      </c>
      <c r="B18" s="28">
        <v>1</v>
      </c>
      <c r="C18" s="28" t="str">
        <f>IFERROR(INDEX(Folha1!$C$1:$C$49,MATCH('carta de competição'!D18,Folha1!$D$1:$D$49,0)),"")</f>
        <v/>
      </c>
      <c r="D18" s="28" t="e">
        <f>IF(OR($A$18="A",$A$18="B",$A$18="C",$A$18="CA",$A$18="CB",$A$18="CC"),$A$18&amp;B18,"")</f>
        <v>#N/A</v>
      </c>
      <c r="E18" s="227" t="str">
        <f>IFERROR(INDEX(Folha1!$E$1:$E$68,MATCH('carta de competição'!D18,Folha1!$D$1:$D$68,0)),"")</f>
        <v/>
      </c>
      <c r="F18" s="228"/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28"/>
      <c r="Y18" s="228"/>
      <c r="Z18" s="228"/>
      <c r="AA18" s="229"/>
      <c r="AB18" s="158" t="str">
        <f>IFERROR(INDEX(Folha1!$F$1:$F$68,MATCH('carta de competição'!D18,Folha1!$D$1:$D$68,0)),"")</f>
        <v/>
      </c>
      <c r="AC18" s="3"/>
      <c r="AD18" s="293"/>
      <c r="AE18" s="293"/>
      <c r="AF18" s="163" t="s">
        <v>263</v>
      </c>
      <c r="AG18" s="163"/>
      <c r="AH18" s="163"/>
      <c r="AI18" s="302"/>
      <c r="AJ18" s="303"/>
      <c r="AK18" s="303"/>
      <c r="AL18" s="303"/>
      <c r="AM18" s="303"/>
      <c r="AN18" s="303"/>
      <c r="AO18" s="303"/>
      <c r="AP18" s="303"/>
      <c r="AQ18" s="303"/>
      <c r="AR18" s="303"/>
      <c r="AS18" s="304"/>
      <c r="AT18" s="154" t="s">
        <v>273</v>
      </c>
      <c r="AU18" s="302"/>
      <c r="AV18" s="304"/>
      <c r="AW18" s="7"/>
      <c r="AX18" s="13"/>
      <c r="AY18" s="13"/>
    </row>
    <row r="19" spans="1:51" s="28" customFormat="1" ht="66.599999999999994" customHeight="1" x14ac:dyDescent="0.3">
      <c r="B19" s="28">
        <v>2</v>
      </c>
      <c r="C19" s="28" t="str">
        <f>IFERROR(INDEX(Folha1!$C$1:$C$49,MATCH('carta de competição'!D19,Folha1!$D$1:$D$49,0)),"")</f>
        <v/>
      </c>
      <c r="D19" s="28" t="e">
        <f>IF(OR($A$18="A",$A$18="B",$A$18="C",$A$18="CA",$A$18="CB",$A$18="CC"),$A$18&amp;B19,"")</f>
        <v>#N/A</v>
      </c>
      <c r="E19" s="221" t="str">
        <f>IFERROR(INDEX(Folha1!$E$1:$E$68,MATCH('carta de competição'!D19,Folha1!$D$1:$D$68,0)),"")</f>
        <v/>
      </c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3"/>
      <c r="AB19" s="159" t="str">
        <f>IFERROR(INDEX(Folha1!$F$1:$F$68,MATCH('carta de competição'!D19,Folha1!$D$1:$D$68,0)),"")</f>
        <v/>
      </c>
      <c r="AC19" s="3"/>
      <c r="AD19" s="294" t="s">
        <v>264</v>
      </c>
      <c r="AE19" s="294"/>
      <c r="AF19" s="294"/>
      <c r="AG19" s="294"/>
      <c r="AH19" s="294"/>
      <c r="AI19" s="299"/>
      <c r="AJ19" s="300"/>
      <c r="AK19" s="300"/>
      <c r="AL19" s="300"/>
      <c r="AM19" s="300"/>
      <c r="AN19" s="300"/>
      <c r="AO19" s="300"/>
      <c r="AP19" s="300"/>
      <c r="AQ19" s="300"/>
      <c r="AR19" s="300"/>
      <c r="AS19" s="301"/>
      <c r="AT19" s="153" t="s">
        <v>274</v>
      </c>
      <c r="AU19" s="299"/>
      <c r="AV19" s="301"/>
      <c r="AW19" s="7"/>
      <c r="AX19" s="13"/>
      <c r="AY19" s="13"/>
    </row>
    <row r="20" spans="1:51" s="28" customFormat="1" ht="66.599999999999994" customHeight="1" x14ac:dyDescent="0.3">
      <c r="B20" s="28">
        <v>3</v>
      </c>
      <c r="C20" s="28" t="str">
        <f>IFERROR(INDEX(Folha1!$C$1:$C$49,MATCH('carta de competição'!D20,Folha1!$D$1:$D$49,0)),"")</f>
        <v/>
      </c>
      <c r="D20" s="28" t="e">
        <f>IF(OR($A$18="A",$A$18="B",$A$18="C",$A$18="CA",$A$18="CB",$A$18="CC"),$A$18&amp;B20,"")</f>
        <v>#N/A</v>
      </c>
      <c r="E20" s="221" t="str">
        <f>IFERROR(INDEX(Folha1!$E$1:$E$68,MATCH('carta de competição'!D20,Folha1!$D$1:$D$68,0)),"")</f>
        <v/>
      </c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3"/>
      <c r="AB20" s="159" t="str">
        <f>IFERROR(INDEX(Folha1!$F$1:$F$68,MATCH('carta de competição'!D20,Folha1!$D$1:$D$68,0)),"")</f>
        <v/>
      </c>
      <c r="AC20" s="3"/>
      <c r="AD20" s="295" t="s">
        <v>271</v>
      </c>
      <c r="AE20" s="295"/>
      <c r="AF20" s="295"/>
      <c r="AG20" s="295"/>
      <c r="AH20" s="295"/>
      <c r="AI20" s="305"/>
      <c r="AJ20" s="306"/>
      <c r="AK20" s="306"/>
      <c r="AL20" s="306"/>
      <c r="AM20" s="306"/>
      <c r="AN20" s="306"/>
      <c r="AO20" s="306"/>
      <c r="AP20" s="306"/>
      <c r="AQ20" s="306"/>
      <c r="AR20" s="306"/>
      <c r="AS20" s="307"/>
      <c r="AT20" s="155" t="s">
        <v>274</v>
      </c>
      <c r="AU20" s="305"/>
      <c r="AV20" s="307"/>
      <c r="AW20" s="7"/>
      <c r="AX20" s="13"/>
      <c r="AY20" s="13"/>
    </row>
    <row r="21" spans="1:51" s="28" customFormat="1" ht="66.599999999999994" customHeight="1" x14ac:dyDescent="0.3">
      <c r="B21" s="28">
        <v>4</v>
      </c>
      <c r="C21" s="28" t="str">
        <f>IFERROR(INDEX(Folha1!$C$1:$C$49,MATCH('carta de competição'!D21,Folha1!$D$1:$D$49,0)),"")</f>
        <v/>
      </c>
      <c r="D21" s="28" t="e">
        <f>IF(OR($A$18="A",$A$18="B",$A$18="C",$A$18="CA",$A$18="CB",$A$18="CC"),$A$18&amp;B21,"")</f>
        <v>#N/A</v>
      </c>
      <c r="E21" s="221" t="str">
        <f>IFERROR(INDEX(Folha1!$E$1:$E$68,MATCH('carta de competição'!D21,Folha1!$D$1:$D$68,0)),"")</f>
        <v/>
      </c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3"/>
      <c r="AB21" s="159" t="str">
        <f>IFERROR(INDEX(Folha1!$F$1:$F$68,MATCH('carta de competição'!D21,Folha1!$D$1:$D$68,0)),"")</f>
        <v/>
      </c>
      <c r="AC21" s="3"/>
      <c r="AD21" s="3"/>
      <c r="AQ21" s="198" t="s">
        <v>256</v>
      </c>
      <c r="AR21" s="198"/>
      <c r="AS21" s="198"/>
      <c r="AT21" s="198"/>
      <c r="AU21" s="198"/>
      <c r="AV21" s="198"/>
      <c r="AY21" s="13"/>
    </row>
    <row r="22" spans="1:51" s="28" customFormat="1" ht="66.599999999999994" customHeight="1" x14ac:dyDescent="0.3">
      <c r="B22" s="28">
        <v>5</v>
      </c>
      <c r="C22" s="28" t="str">
        <f>IFERROR(INDEX(Folha1!$C$1:$C$49,MATCH('carta de competição'!D22,Folha1!$D$1:$D$49,0)),"")</f>
        <v/>
      </c>
      <c r="D22" s="28" t="e">
        <f>IF(OR($A$18="A",$A$18="B",$A$18="C",$A$18="CA",$A$18="CB",$A$18="CC"),$A$18&amp;B22,"")</f>
        <v>#N/A</v>
      </c>
      <c r="E22" s="221" t="str">
        <f>IFERROR(INDEX(Folha1!$E$1:$E$68,MATCH('carta de competição'!D22,Folha1!$D$1:$D$68,0)),"")</f>
        <v/>
      </c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3"/>
      <c r="AB22" s="159" t="str">
        <f>IFERROR(INDEX(Folha1!$F$1:$F$68,MATCH('carta de competição'!D22,Folha1!$D$1:$D$68,0)),"")</f>
        <v/>
      </c>
      <c r="AC22" s="3"/>
      <c r="AD22" s="308" t="s">
        <v>75</v>
      </c>
      <c r="AE22" s="308"/>
      <c r="AF22" s="308"/>
      <c r="AG22" s="308"/>
      <c r="AH22" s="308"/>
      <c r="AI22" s="308"/>
      <c r="AJ22" s="308"/>
      <c r="AK22" s="308"/>
      <c r="AL22" s="308"/>
      <c r="AM22" s="308"/>
      <c r="AN22" s="308"/>
      <c r="AO22" s="308"/>
      <c r="AQ22" s="327" t="s">
        <v>76</v>
      </c>
      <c r="AR22" s="327"/>
      <c r="AS22" s="327"/>
      <c r="AT22" s="327"/>
      <c r="AU22" s="203"/>
      <c r="AV22" s="203"/>
      <c r="AW22" s="7"/>
      <c r="AX22" s="13"/>
      <c r="AY22" s="13"/>
    </row>
    <row r="23" spans="1:51" s="28" customFormat="1" ht="66.599999999999994" customHeight="1" x14ac:dyDescent="0.3">
      <c r="B23" s="28">
        <v>6</v>
      </c>
      <c r="C23" s="28" t="str">
        <f>IFERROR(INDEX(Folha1!$C$1:$C$49,MATCH('carta de competição'!D23,Folha1!$D$1:$D$49,0)),"")</f>
        <v/>
      </c>
      <c r="D23" s="28" t="e">
        <f>IF(OR($A$18="A",$A$18="B",$A$18="C",,$A$18="CB",$A$18="CC"),$A$18&amp;B23,"")</f>
        <v>#N/A</v>
      </c>
      <c r="E23" s="221" t="str">
        <f>IFERROR(INDEX(Folha1!$E$1:$E$68,MATCH('carta de competição'!D23,Folha1!$D$1:$D$68,0)),"")</f>
        <v/>
      </c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3"/>
      <c r="AB23" s="159" t="str">
        <f>IFERROR(INDEX(Folha1!$F$1:$F$68,MATCH('carta de competição'!D23,Folha1!$D$1:$D$68,0)),"")</f>
        <v/>
      </c>
      <c r="AC23" s="3"/>
      <c r="AD23" s="199" t="s">
        <v>285</v>
      </c>
      <c r="AE23" s="206" t="s">
        <v>276</v>
      </c>
      <c r="AF23" s="207"/>
      <c r="AG23" s="207"/>
      <c r="AH23" s="207"/>
      <c r="AI23" s="207"/>
      <c r="AJ23" s="207"/>
      <c r="AK23" s="208"/>
      <c r="AL23" s="226" t="s">
        <v>292</v>
      </c>
      <c r="AM23" s="226"/>
      <c r="AN23" s="224"/>
      <c r="AO23" s="225"/>
      <c r="AQ23" s="327"/>
      <c r="AR23" s="327"/>
      <c r="AS23" s="327"/>
      <c r="AT23" s="327"/>
      <c r="AU23" s="203"/>
      <c r="AV23" s="203"/>
      <c r="AW23" s="13"/>
      <c r="AY23" s="13"/>
    </row>
    <row r="24" spans="1:51" s="28" customFormat="1" ht="66.599999999999994" customHeight="1" x14ac:dyDescent="0.3">
      <c r="B24" s="28">
        <v>7</v>
      </c>
      <c r="C24" s="28" t="str">
        <f>IFERROR(INDEX(Folha1!$C$1:$C$49,MATCH('carta de competição'!D24,Folha1!$D$1:$D$49,0)),"")</f>
        <v/>
      </c>
      <c r="D24" s="28" t="e">
        <f>IF(OR($A$18="A",$A$18="B",$A$18="C",$A$18="CB",$A$18="CC"),$A$18&amp;B24,"")</f>
        <v>#N/A</v>
      </c>
      <c r="E24" s="221" t="str">
        <f>IFERROR(INDEX(Folha1!$E$1:$E$68,MATCH('carta de competição'!D24,Folha1!$D$1:$D$68,0)),"")</f>
        <v/>
      </c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3"/>
      <c r="AB24" s="159" t="str">
        <f>IFERROR(INDEX(Folha1!$F$1:$F$68,MATCH('carta de competição'!D24,Folha1!$D$1:$D$68,0)),"")</f>
        <v/>
      </c>
      <c r="AC24" s="3"/>
      <c r="AD24" s="200"/>
      <c r="AE24" s="192" t="s">
        <v>277</v>
      </c>
      <c r="AF24" s="193"/>
      <c r="AG24" s="193"/>
      <c r="AH24" s="193"/>
      <c r="AI24" s="193"/>
      <c r="AJ24" s="193"/>
      <c r="AK24" s="194"/>
      <c r="AL24" s="212" t="s">
        <v>289</v>
      </c>
      <c r="AM24" s="212"/>
      <c r="AN24" s="204"/>
      <c r="AO24" s="205"/>
      <c r="AQ24" s="327" t="s">
        <v>60</v>
      </c>
      <c r="AR24" s="327"/>
      <c r="AS24" s="327"/>
      <c r="AT24" s="327"/>
      <c r="AU24" s="203"/>
      <c r="AV24" s="203"/>
    </row>
    <row r="25" spans="1:51" s="28" customFormat="1" ht="66.599999999999994" customHeight="1" x14ac:dyDescent="0.3">
      <c r="B25" s="28">
        <v>8</v>
      </c>
      <c r="C25" s="28" t="str">
        <f>IFERROR(INDEX(Folha1!$C$1:$C$49,MATCH('carta de competição'!D25,Folha1!$D$1:$D$49,0)),"")</f>
        <v/>
      </c>
      <c r="D25" s="28" t="e">
        <f t="shared" ref="D25:D33" si="0">IF(OR($A$18="A",$A$18="B",$A$18="C"),$A$18&amp;B25,"")</f>
        <v>#N/A</v>
      </c>
      <c r="E25" s="221" t="str">
        <f>IFERROR(INDEX(Folha1!$E$1:$E$68,MATCH('carta de competição'!D25,Folha1!$D$1:$D$68,0)),"")</f>
        <v/>
      </c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3"/>
      <c r="AB25" s="159" t="str">
        <f>IFERROR(INDEX(Folha1!$F$1:$F$68,MATCH('carta de competição'!D25,Folha1!$D$1:$D$68,0)),"")</f>
        <v/>
      </c>
      <c r="AC25" s="3"/>
      <c r="AD25" s="200"/>
      <c r="AE25" s="192" t="s">
        <v>278</v>
      </c>
      <c r="AF25" s="193"/>
      <c r="AG25" s="193"/>
      <c r="AH25" s="193"/>
      <c r="AI25" s="193"/>
      <c r="AJ25" s="193"/>
      <c r="AK25" s="194"/>
      <c r="AL25" s="212" t="s">
        <v>288</v>
      </c>
      <c r="AM25" s="212"/>
      <c r="AN25" s="204"/>
      <c r="AO25" s="205"/>
      <c r="AQ25" s="327"/>
      <c r="AR25" s="327"/>
      <c r="AS25" s="327"/>
      <c r="AT25" s="327"/>
      <c r="AU25" s="203"/>
      <c r="AV25" s="203"/>
    </row>
    <row r="26" spans="1:51" s="28" customFormat="1" ht="66.599999999999994" customHeight="1" x14ac:dyDescent="0.3">
      <c r="B26" s="28">
        <v>9</v>
      </c>
      <c r="C26" s="28" t="str">
        <f>IFERROR(INDEX(Folha1!$C$1:$C$49,MATCH('carta de competição'!D26,Folha1!$D$1:$D$49,0)),"")</f>
        <v/>
      </c>
      <c r="D26" s="28" t="e">
        <f t="shared" si="0"/>
        <v>#N/A</v>
      </c>
      <c r="E26" s="221" t="str">
        <f>IFERROR(INDEX(Folha1!$E$1:$E$68,MATCH('carta de competição'!D26,Folha1!$D$1:$D$68,0)),"")</f>
        <v/>
      </c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3"/>
      <c r="AB26" s="159" t="str">
        <f>IFERROR(INDEX(Folha1!$F$1:$F$68,MATCH('carta de competição'!D26,Folha1!$D$1:$D$68,0)),"")</f>
        <v/>
      </c>
      <c r="AC26" s="3"/>
      <c r="AD26" s="200"/>
      <c r="AE26" s="192" t="s">
        <v>279</v>
      </c>
      <c r="AF26" s="193"/>
      <c r="AG26" s="193"/>
      <c r="AH26" s="193"/>
      <c r="AI26" s="193"/>
      <c r="AJ26" s="193"/>
      <c r="AK26" s="194"/>
      <c r="AL26" s="212" t="s">
        <v>290</v>
      </c>
      <c r="AM26" s="212"/>
      <c r="AN26" s="204"/>
      <c r="AO26" s="205"/>
      <c r="AQ26" s="327" t="s">
        <v>61</v>
      </c>
      <c r="AR26" s="327"/>
      <c r="AS26" s="327"/>
      <c r="AT26" s="327"/>
      <c r="AU26" s="203"/>
      <c r="AV26" s="203"/>
      <c r="AX26" s="3"/>
      <c r="AY26" s="13"/>
    </row>
    <row r="27" spans="1:51" s="28" customFormat="1" ht="66.599999999999994" customHeight="1" x14ac:dyDescent="0.3">
      <c r="B27" s="28">
        <v>10</v>
      </c>
      <c r="C27" s="28" t="str">
        <f>IFERROR(INDEX(Folha1!$C$1:$C$49,MATCH('carta de competição'!D27,Folha1!$D$1:$D$49,0)),"")</f>
        <v/>
      </c>
      <c r="D27" s="28" t="e">
        <f t="shared" si="0"/>
        <v>#N/A</v>
      </c>
      <c r="E27" s="221" t="str">
        <f>IFERROR(INDEX(Folha1!$E$1:$E$68,MATCH('carta de competição'!D27,Folha1!$D$1:$D$68,0)),"")</f>
        <v/>
      </c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3"/>
      <c r="AB27" s="159" t="str">
        <f>IFERROR(INDEX(Folha1!$F$1:$F$68,MATCH('carta de competição'!D27,Folha1!$D$1:$D$68,0)),"")</f>
        <v/>
      </c>
      <c r="AC27" s="3"/>
      <c r="AD27" s="200"/>
      <c r="AE27" s="192" t="s">
        <v>280</v>
      </c>
      <c r="AF27" s="193"/>
      <c r="AG27" s="193"/>
      <c r="AH27" s="193"/>
      <c r="AI27" s="193"/>
      <c r="AJ27" s="193"/>
      <c r="AK27" s="194"/>
      <c r="AL27" s="212" t="s">
        <v>288</v>
      </c>
      <c r="AM27" s="212"/>
      <c r="AN27" s="213"/>
      <c r="AO27" s="214"/>
      <c r="AP27" s="3"/>
      <c r="AQ27" s="327"/>
      <c r="AR27" s="327"/>
      <c r="AS27" s="327"/>
      <c r="AT27" s="327"/>
      <c r="AU27" s="203"/>
      <c r="AV27" s="203"/>
      <c r="AW27" s="3"/>
      <c r="AX27" s="13"/>
      <c r="AY27" s="13"/>
    </row>
    <row r="28" spans="1:51" s="28" customFormat="1" ht="66.599999999999994" customHeight="1" x14ac:dyDescent="0.3">
      <c r="B28" s="28">
        <v>11</v>
      </c>
      <c r="C28" s="28" t="str">
        <f>IFERROR(INDEX(Folha1!$C$1:$C$49,MATCH('carta de competição'!D28,Folha1!$D$1:$D$49,0)),"")</f>
        <v/>
      </c>
      <c r="D28" s="28" t="e">
        <f t="shared" si="0"/>
        <v>#N/A</v>
      </c>
      <c r="E28" s="221" t="str">
        <f>IFERROR(INDEX(Folha1!$E$1:$E$68,MATCH('carta de competição'!D28,Folha1!$D$1:$D$68,0)),"")</f>
        <v/>
      </c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3"/>
      <c r="AB28" s="159" t="str">
        <f>IFERROR(INDEX(Folha1!$F$1:$F$68,MATCH('carta de competição'!D28,Folha1!$D$1:$D$68,0)),"")</f>
        <v/>
      </c>
      <c r="AC28" s="3"/>
      <c r="AD28" s="200"/>
      <c r="AE28" s="192" t="s">
        <v>281</v>
      </c>
      <c r="AF28" s="193"/>
      <c r="AG28" s="193"/>
      <c r="AH28" s="193"/>
      <c r="AI28" s="193"/>
      <c r="AJ28" s="193"/>
      <c r="AK28" s="194"/>
      <c r="AL28" s="212" t="s">
        <v>288</v>
      </c>
      <c r="AM28" s="212"/>
      <c r="AN28" s="213"/>
      <c r="AO28" s="214"/>
      <c r="AP28" s="27"/>
      <c r="AQ28" s="327" t="s">
        <v>62</v>
      </c>
      <c r="AR28" s="327"/>
      <c r="AS28" s="327"/>
      <c r="AT28" s="327"/>
      <c r="AU28" s="203"/>
      <c r="AV28" s="203"/>
      <c r="AW28" s="13"/>
      <c r="AX28" s="13"/>
      <c r="AY28" s="13"/>
    </row>
    <row r="29" spans="1:51" s="28" customFormat="1" ht="66.599999999999994" customHeight="1" x14ac:dyDescent="0.3">
      <c r="B29" s="28">
        <v>12</v>
      </c>
      <c r="C29" s="28" t="str">
        <f>IFERROR(INDEX(Folha1!$C$1:$C$49,MATCH('carta de competição'!D29,Folha1!$D$1:$D$49,0)),"")</f>
        <v/>
      </c>
      <c r="D29" s="28" t="e">
        <f t="shared" si="0"/>
        <v>#N/A</v>
      </c>
      <c r="E29" s="221" t="str">
        <f>IFERROR(INDEX(Folha1!$E$1:$E$68,MATCH('carta de competição'!D29,Folha1!$D$1:$D$68,0)),"")</f>
        <v/>
      </c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3"/>
      <c r="AB29" s="159" t="str">
        <f>IFERROR(INDEX(Folha1!$F$1:$F$68,MATCH('carta de competição'!D29,Folha1!$D$1:$D$68,0)),"")</f>
        <v/>
      </c>
      <c r="AC29" s="3"/>
      <c r="AD29" s="200"/>
      <c r="AE29" s="192" t="s">
        <v>282</v>
      </c>
      <c r="AF29" s="193"/>
      <c r="AG29" s="193"/>
      <c r="AH29" s="193"/>
      <c r="AI29" s="193"/>
      <c r="AJ29" s="193"/>
      <c r="AK29" s="194"/>
      <c r="AL29" s="212" t="s">
        <v>288</v>
      </c>
      <c r="AM29" s="212"/>
      <c r="AN29" s="213"/>
      <c r="AO29" s="214"/>
      <c r="AP29" s="27"/>
      <c r="AQ29" s="327"/>
      <c r="AR29" s="327"/>
      <c r="AS29" s="327"/>
      <c r="AT29" s="327"/>
      <c r="AU29" s="203"/>
      <c r="AV29" s="203"/>
      <c r="AW29" s="13"/>
      <c r="AX29" s="13"/>
      <c r="AY29" s="13"/>
    </row>
    <row r="30" spans="1:51" s="28" customFormat="1" ht="66.599999999999994" customHeight="1" x14ac:dyDescent="0.3">
      <c r="B30" s="28">
        <v>13</v>
      </c>
      <c r="C30" s="28" t="str">
        <f>IFERROR(INDEX(Folha1!$C$1:$C$49,MATCH('carta de competição'!D30,Folha1!$D$1:$D$49,0)),"")</f>
        <v/>
      </c>
      <c r="D30" s="28" t="e">
        <f t="shared" si="0"/>
        <v>#N/A</v>
      </c>
      <c r="E30" s="221" t="str">
        <f>IFERROR(INDEX(Folha1!$E$1:$E$68,MATCH('carta de competição'!D30,Folha1!$D$1:$D$68,0)),"")</f>
        <v/>
      </c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3"/>
      <c r="AB30" s="159" t="str">
        <f>IFERROR(INDEX(Folha1!$F$1:$F$68,MATCH('carta de competição'!D30,Folha1!$D$1:$D$68,0)),"")</f>
        <v/>
      </c>
      <c r="AC30" s="3"/>
      <c r="AD30" s="200"/>
      <c r="AE30" s="192" t="s">
        <v>283</v>
      </c>
      <c r="AF30" s="193"/>
      <c r="AG30" s="193"/>
      <c r="AH30" s="193"/>
      <c r="AI30" s="193"/>
      <c r="AJ30" s="193"/>
      <c r="AK30" s="194"/>
      <c r="AL30" s="212" t="s">
        <v>288</v>
      </c>
      <c r="AM30" s="212"/>
      <c r="AN30" s="213"/>
      <c r="AO30" s="214"/>
      <c r="AP30" s="27"/>
      <c r="AQ30" s="327" t="s">
        <v>63</v>
      </c>
      <c r="AR30" s="327"/>
      <c r="AS30" s="327"/>
      <c r="AT30" s="327"/>
      <c r="AU30" s="203"/>
      <c r="AV30" s="203"/>
      <c r="AW30" s="13"/>
      <c r="AX30" s="13"/>
      <c r="AY30" s="13"/>
    </row>
    <row r="31" spans="1:51" s="28" customFormat="1" ht="66.599999999999994" customHeight="1" x14ac:dyDescent="0.3">
      <c r="B31" s="28">
        <v>14</v>
      </c>
      <c r="C31" s="28" t="str">
        <f>IFERROR(INDEX(Folha1!$C$1:$C$49,MATCH('carta de competição'!D31,Folha1!$D$1:$D$49,0)),"")</f>
        <v/>
      </c>
      <c r="D31" s="28" t="e">
        <f t="shared" si="0"/>
        <v>#N/A</v>
      </c>
      <c r="E31" s="221" t="str">
        <f>IFERROR(INDEX(Folha1!$E$1:$E$68,MATCH('carta de competição'!D31,Folha1!$D$1:$D$68,0)),"")</f>
        <v/>
      </c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3"/>
      <c r="AB31" s="159" t="str">
        <f>IFERROR(INDEX(Folha1!$F$1:$F$68,MATCH('carta de competição'!D31,Folha1!$D$1:$D$68,0)),"")</f>
        <v/>
      </c>
      <c r="AC31" s="3"/>
      <c r="AD31" s="201"/>
      <c r="AE31" s="209" t="s">
        <v>284</v>
      </c>
      <c r="AF31" s="210"/>
      <c r="AG31" s="210"/>
      <c r="AH31" s="210"/>
      <c r="AI31" s="210"/>
      <c r="AJ31" s="210"/>
      <c r="AK31" s="211"/>
      <c r="AL31" s="215" t="s">
        <v>291</v>
      </c>
      <c r="AM31" s="215"/>
      <c r="AN31" s="216"/>
      <c r="AO31" s="217"/>
      <c r="AP31" s="27"/>
      <c r="AQ31" s="327"/>
      <c r="AR31" s="327"/>
      <c r="AS31" s="327"/>
      <c r="AT31" s="327"/>
      <c r="AU31" s="203"/>
      <c r="AV31" s="203"/>
      <c r="AW31" s="13"/>
      <c r="AX31" s="13"/>
    </row>
    <row r="32" spans="1:51" s="28" customFormat="1" ht="66.599999999999994" customHeight="1" x14ac:dyDescent="0.3">
      <c r="B32" s="28">
        <v>15</v>
      </c>
      <c r="C32" s="28" t="str">
        <f>IFERROR(INDEX(Folha1!$C$1:$C$49,MATCH('carta de competição'!D32,Folha1!$D$1:$D$49,0)),"")</f>
        <v/>
      </c>
      <c r="D32" s="28" t="e">
        <f t="shared" si="0"/>
        <v>#N/A</v>
      </c>
      <c r="E32" s="221" t="str">
        <f>IFERROR(INDEX(Folha1!$E$1:$E$68,MATCH('carta de competição'!D32,Folha1!$D$1:$D$68,0)),"")</f>
        <v/>
      </c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3"/>
      <c r="AB32" s="159" t="str">
        <f>IFERROR(INDEX(Folha1!$F$1:$F$68,MATCH('carta de competição'!D32,Folha1!$D$1:$D$68,0)),"")</f>
        <v/>
      </c>
      <c r="AC32" s="3"/>
      <c r="AD32" s="285" t="s">
        <v>78</v>
      </c>
      <c r="AE32" s="195" t="s">
        <v>286</v>
      </c>
      <c r="AF32" s="196"/>
      <c r="AG32" s="196"/>
      <c r="AH32" s="196"/>
      <c r="AI32" s="196"/>
      <c r="AJ32" s="196"/>
      <c r="AK32" s="197"/>
      <c r="AL32" s="218" t="s">
        <v>288</v>
      </c>
      <c r="AM32" s="218"/>
      <c r="AN32" s="219"/>
      <c r="AO32" s="220"/>
      <c r="AP32" s="27"/>
      <c r="AQ32" s="237" t="s">
        <v>77</v>
      </c>
      <c r="AR32" s="237"/>
      <c r="AS32" s="237"/>
      <c r="AT32" s="237"/>
      <c r="AU32" s="203"/>
      <c r="AV32" s="203"/>
      <c r="AW32" s="13"/>
    </row>
    <row r="33" spans="1:51" s="28" customFormat="1" ht="66.599999999999994" customHeight="1" x14ac:dyDescent="0.3">
      <c r="B33" s="28">
        <v>16</v>
      </c>
      <c r="C33" s="28" t="str">
        <f>IFERROR(INDEX(Folha1!$C$1:$C$49,MATCH('carta de competição'!D33,Folha1!$D$1:$D$49,0)),"")</f>
        <v/>
      </c>
      <c r="D33" s="28" t="e">
        <f t="shared" si="0"/>
        <v>#N/A</v>
      </c>
      <c r="E33" s="221" t="str">
        <f>IFERROR(INDEX(Folha1!$E$1:$E$68,MATCH('carta de competição'!D33,Folha1!$D$1:$D$68,0)),"")</f>
        <v/>
      </c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3"/>
      <c r="AB33" s="159" t="str">
        <f>IFERROR(INDEX(Folha1!$F$1:$F$68,MATCH('carta de competição'!D33,Folha1!$D$1:$D$68,0)),"")</f>
        <v/>
      </c>
      <c r="AC33" s="3"/>
      <c r="AD33" s="286"/>
      <c r="AE33" s="279" t="s">
        <v>287</v>
      </c>
      <c r="AF33" s="280"/>
      <c r="AG33" s="280"/>
      <c r="AH33" s="280"/>
      <c r="AI33" s="280"/>
      <c r="AJ33" s="280"/>
      <c r="AK33" s="281"/>
      <c r="AL33" s="288" t="s">
        <v>288</v>
      </c>
      <c r="AM33" s="289"/>
      <c r="AN33" s="187"/>
      <c r="AO33" s="188"/>
      <c r="AP33" s="27"/>
      <c r="AQ33" s="237"/>
      <c r="AR33" s="237"/>
      <c r="AS33" s="237"/>
      <c r="AT33" s="237"/>
      <c r="AU33" s="203"/>
      <c r="AV33" s="203"/>
      <c r="AW33" s="13"/>
      <c r="AX33" s="13"/>
    </row>
    <row r="34" spans="1:51" s="28" customFormat="1" ht="66.599999999999994" customHeight="1" x14ac:dyDescent="0.3">
      <c r="B34" s="28">
        <v>17</v>
      </c>
      <c r="C34" s="28" t="str">
        <f>IFERROR(INDEX(Folha1!$C$1:$C$49,MATCH('carta de competição'!D34,Folha1!$D$1:$D$49,0)),"")</f>
        <v/>
      </c>
      <c r="D34" s="28" t="e">
        <f>IF($A$18="B",$A$18&amp;B34,"")</f>
        <v>#N/A</v>
      </c>
      <c r="E34" s="189" t="str">
        <f>IFERROR(INDEX(Folha1!$E$1:$E$68,MATCH('carta de competição'!D34,Folha1!$D$1:$D$68,0)),"")</f>
        <v/>
      </c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1"/>
      <c r="AB34" s="160" t="str">
        <f>IFERROR(INDEX(Folha1!$F$1:$F$68,MATCH('carta de competição'!D34,Folha1!$D$1:$D$68,0)),"")</f>
        <v/>
      </c>
      <c r="AC34" s="3"/>
      <c r="AD34" s="287"/>
      <c r="AE34" s="282"/>
      <c r="AF34" s="283"/>
      <c r="AG34" s="283"/>
      <c r="AH34" s="283"/>
      <c r="AI34" s="283"/>
      <c r="AJ34" s="283"/>
      <c r="AK34" s="284"/>
      <c r="AL34" s="290"/>
      <c r="AM34" s="291"/>
      <c r="AN34" s="185"/>
      <c r="AO34" s="186"/>
      <c r="AP34" s="27"/>
      <c r="AQ34" s="202" t="s">
        <v>75</v>
      </c>
      <c r="AR34" s="202"/>
      <c r="AS34" s="202"/>
      <c r="AT34" s="202"/>
      <c r="AU34" s="203"/>
      <c r="AV34" s="203"/>
      <c r="AW34" s="13"/>
      <c r="AX34" s="13"/>
    </row>
    <row r="35" spans="1:51" s="28" customFormat="1" ht="66.599999999999994" customHeight="1" x14ac:dyDescent="0.3"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3"/>
      <c r="AQ35" s="202"/>
      <c r="AR35" s="202"/>
      <c r="AS35" s="202"/>
      <c r="AT35" s="202"/>
      <c r="AU35" s="203"/>
      <c r="AV35" s="203"/>
    </row>
    <row r="36" spans="1:51" s="7" customFormat="1" ht="48.6" customHeight="1" x14ac:dyDescent="0.3">
      <c r="A36" s="28"/>
      <c r="B36" s="28"/>
      <c r="C36" s="28"/>
      <c r="D36" s="28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28"/>
      <c r="AD36" s="28"/>
    </row>
    <row r="37" spans="1:51" s="7" customFormat="1" ht="48.6" customHeight="1" x14ac:dyDescent="0.3">
      <c r="A37" s="28"/>
      <c r="B37" s="28"/>
      <c r="C37" s="28"/>
      <c r="D37" s="28"/>
      <c r="E37" s="3"/>
      <c r="F37" s="3"/>
      <c r="S37" s="27"/>
      <c r="AA37" s="13"/>
      <c r="AB37" s="13"/>
      <c r="AC37" s="28"/>
      <c r="AD37" s="28"/>
    </row>
    <row r="38" spans="1:51" s="7" customFormat="1" ht="48.6" customHeight="1" x14ac:dyDescent="0.3">
      <c r="A38" s="6"/>
      <c r="B38" s="28"/>
      <c r="C38" s="28"/>
      <c r="D38" s="26"/>
      <c r="E38" s="3"/>
      <c r="F38" s="3"/>
      <c r="G38" s="3"/>
      <c r="H38" s="6"/>
      <c r="I38" s="6"/>
      <c r="J38" s="6"/>
      <c r="K38" s="28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28"/>
      <c r="X38" s="6"/>
      <c r="Y38" s="6"/>
      <c r="Z38" s="6"/>
      <c r="AA38" s="6"/>
      <c r="AB38" s="6"/>
      <c r="AC38" s="28"/>
    </row>
    <row r="39" spans="1:51" s="7" customFormat="1" ht="48.6" customHeight="1" x14ac:dyDescent="0.3">
      <c r="E39" s="3"/>
      <c r="F39" s="3"/>
      <c r="G39" s="3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51" s="7" customFormat="1" ht="54" customHeight="1" x14ac:dyDescent="0.3">
      <c r="E40" s="3"/>
      <c r="F40" s="3"/>
      <c r="G40" s="3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51" ht="54" customHeight="1" x14ac:dyDescent="0.3">
      <c r="A41" s="7"/>
      <c r="B41" s="7"/>
      <c r="C41" s="7"/>
      <c r="D41" s="7"/>
      <c r="H41" s="28"/>
      <c r="I41" s="28"/>
      <c r="J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X41" s="28"/>
      <c r="Y41" s="28"/>
      <c r="Z41" s="28"/>
      <c r="AA41" s="28"/>
      <c r="AB41" s="28"/>
      <c r="AC41" s="28"/>
      <c r="AV41" s="7"/>
      <c r="AW41" s="7"/>
    </row>
    <row r="42" spans="1:51" ht="54" customHeight="1" x14ac:dyDescent="0.3">
      <c r="A42" s="7"/>
      <c r="B42" s="7"/>
      <c r="C42" s="7"/>
      <c r="D42" s="7"/>
      <c r="H42" s="28"/>
      <c r="I42" s="28"/>
      <c r="J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X42" s="28"/>
      <c r="Y42" s="28"/>
      <c r="Z42" s="28"/>
      <c r="AA42" s="28"/>
      <c r="AB42" s="28"/>
      <c r="AC42" s="28"/>
      <c r="AP42" s="30"/>
      <c r="AQ42" s="30"/>
      <c r="AR42" s="30"/>
      <c r="AS42" s="30"/>
      <c r="AT42" s="30"/>
      <c r="AU42" s="30"/>
      <c r="AV42" s="30"/>
      <c r="AW42" s="7"/>
    </row>
    <row r="43" spans="1:51" ht="54" customHeight="1" x14ac:dyDescent="0.3">
      <c r="A43" s="7"/>
      <c r="B43" s="7"/>
      <c r="C43" s="7"/>
      <c r="D43" s="7"/>
      <c r="H43" s="28"/>
      <c r="I43" s="28"/>
      <c r="J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X43" s="28"/>
      <c r="Y43" s="28"/>
      <c r="Z43" s="28"/>
      <c r="AA43" s="28"/>
      <c r="AB43" s="28"/>
      <c r="AC43" s="28"/>
      <c r="AP43" s="30"/>
      <c r="AQ43" s="30"/>
      <c r="AR43" s="7"/>
      <c r="AS43" s="7"/>
      <c r="AT43" s="7"/>
      <c r="AU43" s="7"/>
      <c r="AV43" s="7"/>
      <c r="AW43" s="5"/>
      <c r="AX43" s="28"/>
      <c r="AY43" s="28"/>
    </row>
    <row r="44" spans="1:51" ht="54" customHeight="1" x14ac:dyDescent="0.3">
      <c r="A44" s="7"/>
      <c r="B44" s="7"/>
      <c r="C44" s="7"/>
      <c r="D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P44" s="6"/>
      <c r="AQ44" s="6"/>
      <c r="AR44" s="6"/>
      <c r="AS44" s="6"/>
      <c r="AT44" s="6"/>
      <c r="AU44" s="6"/>
      <c r="AV44" s="6"/>
      <c r="AW44" s="6"/>
      <c r="AX44" s="6"/>
      <c r="AY44" s="6"/>
    </row>
    <row r="45" spans="1:51" s="4" customFormat="1" ht="37.799999999999997" customHeight="1" x14ac:dyDescent="0.3">
      <c r="A45" s="7"/>
      <c r="B45" s="7"/>
      <c r="C45" s="7"/>
      <c r="D45" s="7"/>
      <c r="E45" s="3"/>
      <c r="F45" s="3"/>
      <c r="G45" s="3"/>
      <c r="H45" s="6"/>
      <c r="I45" s="6"/>
      <c r="J45" s="6"/>
      <c r="K45" s="28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28"/>
      <c r="X45" s="6"/>
      <c r="Y45" s="6"/>
      <c r="Z45" s="6"/>
      <c r="AA45" s="6"/>
      <c r="AB45" s="28"/>
    </row>
    <row r="46" spans="1:51" s="4" customFormat="1" ht="37.799999999999997" customHeight="1" x14ac:dyDescent="0.3">
      <c r="A46" s="7"/>
      <c r="B46" s="7"/>
      <c r="C46" s="7"/>
      <c r="D46" s="7"/>
      <c r="E46" s="3"/>
      <c r="F46" s="3"/>
      <c r="G46" s="3"/>
      <c r="H46" s="6"/>
      <c r="I46" s="6"/>
      <c r="J46" s="6"/>
      <c r="K46" s="28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28"/>
      <c r="X46" s="6"/>
      <c r="Y46" s="6"/>
      <c r="Z46" s="6"/>
      <c r="AA46" s="6"/>
      <c r="AB46" s="28"/>
    </row>
    <row r="47" spans="1:51" s="4" customFormat="1" ht="37.799999999999997" customHeight="1" x14ac:dyDescent="0.3">
      <c r="A47" s="7"/>
      <c r="B47" s="7"/>
      <c r="C47" s="7"/>
      <c r="D47" s="7"/>
      <c r="E47" s="3"/>
      <c r="F47" s="3"/>
      <c r="G47" s="3"/>
      <c r="H47" s="6"/>
      <c r="I47" s="6"/>
      <c r="J47" s="6"/>
      <c r="K47" s="28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28"/>
      <c r="X47" s="6"/>
      <c r="Y47" s="6"/>
      <c r="Z47" s="6"/>
      <c r="AA47" s="6"/>
      <c r="AB47" s="28"/>
    </row>
    <row r="48" spans="1:51" ht="37.799999999999997" customHeight="1" x14ac:dyDescent="0.3">
      <c r="A48" s="7"/>
      <c r="B48" s="7"/>
      <c r="C48" s="7"/>
      <c r="D48" s="7"/>
      <c r="F48" s="6"/>
      <c r="G48" s="6"/>
      <c r="AP48" s="6"/>
      <c r="AQ48" s="6"/>
      <c r="AR48" s="6"/>
      <c r="AS48" s="6"/>
      <c r="AT48" s="6"/>
      <c r="AU48" s="6"/>
      <c r="AV48" s="6"/>
      <c r="AW48" s="6"/>
      <c r="AX48" s="6"/>
      <c r="AY48" s="6"/>
    </row>
    <row r="49" spans="1:51" ht="37.799999999999997" customHeight="1" x14ac:dyDescent="0.3">
      <c r="A49" s="7"/>
      <c r="B49" s="7"/>
      <c r="C49" s="7"/>
      <c r="D49" s="7"/>
      <c r="F49" s="4"/>
      <c r="G49" s="4"/>
      <c r="H49" s="4"/>
      <c r="I49" s="4"/>
      <c r="J49" s="4"/>
      <c r="K49" s="25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25"/>
      <c r="X49" s="4"/>
      <c r="Y49" s="4"/>
      <c r="Z49" s="4"/>
      <c r="AA49" s="4"/>
      <c r="AB49" s="4"/>
      <c r="AP49" s="6"/>
      <c r="AQ49" s="6"/>
      <c r="AR49" s="6"/>
      <c r="AS49" s="6"/>
      <c r="AT49" s="6"/>
      <c r="AU49" s="6"/>
      <c r="AV49" s="6"/>
      <c r="AW49" s="6"/>
      <c r="AX49" s="6"/>
      <c r="AY49" s="6"/>
    </row>
    <row r="50" spans="1:51" ht="37.799999999999997" customHeight="1" x14ac:dyDescent="0.3">
      <c r="A50" s="7"/>
      <c r="B50" s="7"/>
      <c r="C50" s="7"/>
      <c r="D50" s="7"/>
      <c r="F50" s="4"/>
      <c r="G50" s="4"/>
      <c r="H50" s="4"/>
      <c r="I50" s="4"/>
      <c r="J50" s="4"/>
      <c r="K50" s="25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25"/>
      <c r="X50" s="4"/>
      <c r="Y50" s="4"/>
      <c r="Z50" s="4"/>
      <c r="AA50" s="4"/>
      <c r="AB50" s="4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</row>
    <row r="51" spans="1:51" ht="37.799999999999997" customHeight="1" x14ac:dyDescent="0.3">
      <c r="E51" s="4"/>
      <c r="F51" s="4"/>
      <c r="G51" s="4"/>
      <c r="H51" s="4"/>
      <c r="I51" s="4"/>
      <c r="J51" s="4"/>
      <c r="K51" s="25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25"/>
      <c r="X51" s="4"/>
      <c r="Y51" s="4"/>
      <c r="Z51" s="4"/>
      <c r="AA51" s="4"/>
      <c r="AB51" s="4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</row>
    <row r="52" spans="1:51" ht="37.799999999999997" customHeight="1" x14ac:dyDescent="0.3">
      <c r="E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</row>
    <row r="53" spans="1:51" ht="37.799999999999997" customHeight="1" x14ac:dyDescent="0.3">
      <c r="E53" s="6"/>
      <c r="F53" s="6"/>
      <c r="G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</row>
    <row r="54" spans="1:51" ht="37.799999999999997" customHeight="1" x14ac:dyDescent="0.3">
      <c r="E54" s="6"/>
      <c r="F54" s="6"/>
      <c r="G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</row>
    <row r="55" spans="1:51" ht="59.4" customHeight="1" x14ac:dyDescent="0.3">
      <c r="E55" s="6"/>
      <c r="F55" s="6"/>
      <c r="G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</row>
    <row r="56" spans="1:51" ht="59.4" customHeight="1" x14ac:dyDescent="0.3">
      <c r="E56" s="6"/>
      <c r="F56" s="6"/>
      <c r="G56" s="6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6"/>
      <c r="AQ56" s="6"/>
      <c r="AR56" s="6"/>
      <c r="AS56" s="6"/>
      <c r="AT56" s="6"/>
      <c r="AU56" s="6"/>
      <c r="AV56" s="6"/>
      <c r="AW56" s="6"/>
      <c r="AX56" s="6"/>
      <c r="AY56" s="6"/>
    </row>
    <row r="57" spans="1:51" ht="59.4" customHeight="1" x14ac:dyDescent="0.3">
      <c r="E57" s="6"/>
      <c r="F57" s="6"/>
      <c r="G57" s="6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6"/>
      <c r="AQ57" s="6"/>
      <c r="AR57" s="6"/>
      <c r="AS57" s="6"/>
      <c r="AT57" s="6"/>
      <c r="AU57" s="6"/>
      <c r="AV57" s="6"/>
      <c r="AW57" s="6"/>
      <c r="AX57" s="6"/>
      <c r="AY57" s="6"/>
    </row>
    <row r="58" spans="1:51" s="7" customFormat="1" ht="59.4" customHeight="1" x14ac:dyDescent="0.3">
      <c r="A58" s="6"/>
      <c r="B58" s="28"/>
      <c r="C58" s="28"/>
      <c r="D58" s="26"/>
      <c r="E58" s="6"/>
      <c r="F58" s="6"/>
      <c r="G58" s="6"/>
      <c r="H58" s="6"/>
      <c r="I58" s="6"/>
      <c r="J58" s="6"/>
      <c r="K58" s="28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28"/>
      <c r="X58" s="6"/>
      <c r="Y58" s="6"/>
      <c r="Z58" s="6"/>
      <c r="AA58" s="6"/>
      <c r="AB58" s="6"/>
    </row>
    <row r="59" spans="1:51" s="7" customFormat="1" ht="59.4" customHeight="1" x14ac:dyDescent="0.3">
      <c r="A59" s="6"/>
      <c r="B59" s="28"/>
      <c r="C59" s="28"/>
      <c r="D59" s="26"/>
      <c r="E59" s="6"/>
      <c r="F59" s="6"/>
      <c r="G59" s="6"/>
      <c r="H59" s="6"/>
      <c r="I59" s="6"/>
      <c r="J59" s="6"/>
      <c r="K59" s="28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28"/>
      <c r="X59" s="6"/>
      <c r="Y59" s="6"/>
      <c r="Z59" s="6"/>
      <c r="AA59" s="6"/>
      <c r="AB59" s="6"/>
    </row>
    <row r="60" spans="1:51" s="7" customFormat="1" ht="59.4" customHeight="1" x14ac:dyDescent="0.3">
      <c r="A60" s="6"/>
      <c r="B60" s="28"/>
      <c r="C60" s="28"/>
      <c r="D60" s="26"/>
      <c r="E60" s="6"/>
      <c r="F60" s="6"/>
      <c r="G60" s="6"/>
      <c r="H60" s="6"/>
      <c r="I60" s="6"/>
      <c r="J60" s="6"/>
      <c r="K60" s="28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28"/>
      <c r="X60" s="6"/>
      <c r="Y60" s="6"/>
      <c r="Z60" s="6"/>
      <c r="AA60" s="6"/>
      <c r="AB60" s="6"/>
    </row>
    <row r="61" spans="1:51" s="7" customFormat="1" ht="59.4" customHeight="1" x14ac:dyDescent="0.3">
      <c r="A61" s="6"/>
      <c r="B61" s="28"/>
      <c r="C61" s="28"/>
      <c r="D61" s="26"/>
      <c r="E61" s="6"/>
      <c r="F61" s="6"/>
      <c r="G61" s="6"/>
      <c r="H61" s="6"/>
      <c r="I61" s="6"/>
      <c r="J61" s="6"/>
      <c r="K61" s="28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28"/>
      <c r="X61" s="6"/>
      <c r="Y61" s="6"/>
      <c r="Z61" s="6"/>
      <c r="AA61" s="6"/>
      <c r="AB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</row>
    <row r="62" spans="1:51" s="7" customFormat="1" ht="59.4" customHeight="1" x14ac:dyDescent="0.3">
      <c r="AD62" s="28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</row>
    <row r="63" spans="1:51" ht="59.4" customHeight="1" x14ac:dyDescent="0.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</row>
    <row r="64" spans="1:51" ht="59.4" customHeight="1" x14ac:dyDescent="0.3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</row>
    <row r="65" spans="1:51" ht="59.4" customHeight="1" x14ac:dyDescent="0.3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6"/>
      <c r="AQ65" s="6"/>
      <c r="AR65" s="6"/>
      <c r="AS65" s="6"/>
      <c r="AT65" s="6"/>
      <c r="AU65" s="6"/>
      <c r="AV65" s="6"/>
      <c r="AW65" s="6"/>
      <c r="AX65" s="6"/>
      <c r="AY65" s="6"/>
    </row>
    <row r="66" spans="1:51" ht="59.4" customHeight="1" x14ac:dyDescent="0.3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D66" s="25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6"/>
      <c r="AQ66" s="6"/>
      <c r="AR66" s="6"/>
      <c r="AS66" s="6"/>
      <c r="AT66" s="6"/>
      <c r="AU66" s="6"/>
      <c r="AV66" s="6"/>
      <c r="AW66" s="6"/>
      <c r="AX66" s="6"/>
      <c r="AY66" s="6"/>
    </row>
    <row r="67" spans="1:51" s="4" customFormat="1" ht="59.4" customHeight="1" x14ac:dyDescent="0.3">
      <c r="A67" s="6"/>
      <c r="B67" s="28"/>
      <c r="C67" s="28"/>
      <c r="D67" s="26"/>
      <c r="E67" s="6"/>
      <c r="F67" s="6"/>
      <c r="G67" s="6"/>
      <c r="H67" s="6"/>
      <c r="I67" s="6"/>
      <c r="J67" s="6"/>
      <c r="K67" s="28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28"/>
      <c r="X67" s="6"/>
      <c r="Y67" s="6"/>
      <c r="Z67" s="6"/>
      <c r="AA67" s="6"/>
      <c r="AB67" s="6"/>
      <c r="AD67" s="25"/>
    </row>
    <row r="68" spans="1:51" s="4" customFormat="1" ht="59.4" customHeight="1" x14ac:dyDescent="0.3">
      <c r="A68" s="21">
        <f>IFERROR(IF(INDEX('preenchimento cartas'!#REF!,MATCH('carta de competição'!$AF$1,'preenchimento cartas'!$AD:$AD,0))="",0,INDEX('preenchimento cartas'!#REF!,MATCH('carta de competição'!$AF$1,'preenchimento cartas'!$AD:$AD,0))),0)</f>
        <v>0</v>
      </c>
      <c r="B68" s="29"/>
      <c r="C68" s="29"/>
      <c r="D68" s="29"/>
      <c r="E68" s="6"/>
      <c r="F68" s="6"/>
      <c r="G68" s="6"/>
      <c r="H68" s="6"/>
      <c r="I68" s="6"/>
      <c r="J68" s="6"/>
      <c r="K68" s="28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28"/>
      <c r="X68" s="6"/>
      <c r="Y68" s="6"/>
      <c r="Z68" s="6"/>
      <c r="AA68" s="6"/>
      <c r="AB68" s="6"/>
      <c r="AD68" s="25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</row>
    <row r="69" spans="1:51" s="4" customFormat="1" ht="59.4" customHeight="1" x14ac:dyDescent="0.3">
      <c r="A69" s="21">
        <f>IFERROR(IF(INDEX('preenchimento cartas'!$Z:$Z,MATCH('carta de competição'!$AF$1,'preenchimento cartas'!$AD:$AD,0))="",0,INDEX('preenchimento cartas'!$Z:$Z,MATCH('carta de competição'!$AF$1,'preenchimento cartas'!$AD:$AD,0))),0)</f>
        <v>0</v>
      </c>
      <c r="B69" s="29"/>
      <c r="C69" s="29"/>
      <c r="D69" s="29"/>
      <c r="E69" s="6"/>
      <c r="F69" s="6"/>
      <c r="G69" s="6"/>
      <c r="H69" s="6"/>
      <c r="I69" s="6"/>
      <c r="J69" s="6"/>
      <c r="K69" s="28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28"/>
      <c r="X69" s="6"/>
      <c r="Y69" s="6"/>
      <c r="Z69" s="6"/>
      <c r="AA69" s="6"/>
      <c r="AB69" s="6"/>
      <c r="AD69" s="28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</row>
    <row r="70" spans="1:51" ht="41.4" customHeight="1" x14ac:dyDescent="0.3">
      <c r="A70" s="4"/>
      <c r="B70" s="25"/>
      <c r="C70" s="25"/>
      <c r="D70" s="25"/>
      <c r="E70" s="6"/>
      <c r="F70" s="6"/>
      <c r="G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</row>
    <row r="71" spans="1:51" ht="41.4" customHeight="1" x14ac:dyDescent="0.3">
      <c r="E71" s="4"/>
      <c r="F71" s="4"/>
      <c r="G71" s="4"/>
      <c r="H71" s="4"/>
      <c r="I71" s="4"/>
      <c r="J71" s="4"/>
      <c r="K71" s="25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25"/>
      <c r="X71" s="4"/>
      <c r="Y71" s="4"/>
      <c r="Z71" s="4"/>
      <c r="AA71" s="4"/>
      <c r="AB71" s="4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</row>
    <row r="72" spans="1:51" ht="41.4" customHeight="1" x14ac:dyDescent="0.3">
      <c r="E72" s="4"/>
      <c r="F72" s="4"/>
      <c r="G72" s="4"/>
      <c r="H72" s="4"/>
      <c r="I72" s="4"/>
      <c r="J72" s="4"/>
      <c r="K72" s="25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25"/>
      <c r="X72" s="4"/>
      <c r="Y72" s="4"/>
      <c r="Z72" s="4"/>
      <c r="AA72" s="4"/>
      <c r="AB72" s="4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</row>
    <row r="73" spans="1:51" ht="41.4" customHeight="1" x14ac:dyDescent="0.3">
      <c r="E73" s="4"/>
      <c r="F73" s="4"/>
      <c r="G73" s="4"/>
      <c r="H73" s="4"/>
      <c r="I73" s="4"/>
      <c r="J73" s="4"/>
      <c r="K73" s="25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25"/>
      <c r="X73" s="4"/>
      <c r="Y73" s="4"/>
      <c r="Z73" s="4"/>
      <c r="AA73" s="4"/>
      <c r="AB73" s="4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</row>
    <row r="74" spans="1:51" ht="41.4" customHeight="1" x14ac:dyDescent="0.3">
      <c r="E74" s="6"/>
      <c r="F74" s="6"/>
      <c r="G74" s="6"/>
      <c r="AJ74" s="6"/>
      <c r="AK74" s="6"/>
      <c r="AP74" s="6"/>
      <c r="AQ74" s="6"/>
      <c r="AR74" s="6"/>
      <c r="AS74" s="6"/>
      <c r="AT74" s="6"/>
      <c r="AU74" s="6"/>
      <c r="AV74" s="6"/>
      <c r="AW74" s="6"/>
      <c r="AX74" s="6"/>
      <c r="AY74" s="6"/>
    </row>
    <row r="75" spans="1:51" ht="41.4" customHeight="1" x14ac:dyDescent="0.3">
      <c r="E75" s="6"/>
      <c r="F75" s="6"/>
      <c r="G75" s="6"/>
      <c r="AP75" s="6"/>
      <c r="AQ75" s="6"/>
      <c r="AR75" s="6"/>
      <c r="AS75" s="6"/>
      <c r="AT75" s="6"/>
      <c r="AU75" s="6"/>
      <c r="AV75" s="6"/>
      <c r="AW75" s="6"/>
      <c r="AX75" s="6"/>
      <c r="AY75" s="6"/>
    </row>
    <row r="76" spans="1:51" ht="41.4" customHeight="1" x14ac:dyDescent="0.3">
      <c r="E76" s="6"/>
      <c r="F76" s="6"/>
      <c r="G76" s="6"/>
      <c r="AJ76" s="6"/>
      <c r="AK76" s="6"/>
      <c r="AX76" s="6"/>
      <c r="AY76" s="6"/>
    </row>
    <row r="77" spans="1:51" ht="41.4" customHeight="1" x14ac:dyDescent="0.3">
      <c r="E77" s="6"/>
      <c r="F77" s="6"/>
      <c r="G77" s="6"/>
    </row>
    <row r="78" spans="1:51" ht="14.4" x14ac:dyDescent="0.3">
      <c r="E78" s="6"/>
      <c r="F78" s="6"/>
      <c r="G78" s="6"/>
    </row>
    <row r="79" spans="1:51" ht="14.4" x14ac:dyDescent="0.3">
      <c r="E79" s="6"/>
      <c r="F79" s="6"/>
      <c r="G79" s="6"/>
    </row>
  </sheetData>
  <sheetProtection algorithmName="SHA-512" hashValue="MYETCHg46MRHVW0eMLQWhwtWOeQOMVBG+/7MfQGfNsHjb7KV/WZ20TVOT0HQmS7DaErsq5Hyh0woCw3txVsBDA==" saltValue="/gypg5CpfX8i82n1PLKjbA==" spinCount="100000" sheet="1" selectLockedCells="1"/>
  <mergeCells count="124">
    <mergeCell ref="Y1:AC1"/>
    <mergeCell ref="AI1:AU2"/>
    <mergeCell ref="AI14:AS15"/>
    <mergeCell ref="AU14:AV15"/>
    <mergeCell ref="AT14:AT15"/>
    <mergeCell ref="E8:M9"/>
    <mergeCell ref="AQ30:AT31"/>
    <mergeCell ref="AQ28:AT29"/>
    <mergeCell ref="AQ26:AT27"/>
    <mergeCell ref="AQ24:AT25"/>
    <mergeCell ref="AQ22:AT23"/>
    <mergeCell ref="AU22:AV23"/>
    <mergeCell ref="AU24:AV25"/>
    <mergeCell ref="AU26:AV27"/>
    <mergeCell ref="AU28:AV29"/>
    <mergeCell ref="AU30:AV31"/>
    <mergeCell ref="Q7:V8"/>
    <mergeCell ref="W7:AQ8"/>
    <mergeCell ref="Q4:AA6"/>
    <mergeCell ref="AD4:AG4"/>
    <mergeCell ref="AD5:AG5"/>
    <mergeCell ref="AJ4:AQ4"/>
    <mergeCell ref="AJ5:AQ5"/>
    <mergeCell ref="AH4:AI4"/>
    <mergeCell ref="AH5:AI5"/>
    <mergeCell ref="AR6:AT8"/>
    <mergeCell ref="AU6:AV8"/>
    <mergeCell ref="AR4:AT5"/>
    <mergeCell ref="AU4:AV5"/>
    <mergeCell ref="AE33:AK34"/>
    <mergeCell ref="AD32:AD34"/>
    <mergeCell ref="AL33:AM34"/>
    <mergeCell ref="AD16:AE18"/>
    <mergeCell ref="AD19:AH19"/>
    <mergeCell ref="AD20:AH20"/>
    <mergeCell ref="AI16:AS16"/>
    <mergeCell ref="AI17:AS17"/>
    <mergeCell ref="AI18:AS18"/>
    <mergeCell ref="AI19:AS19"/>
    <mergeCell ref="AI20:AS20"/>
    <mergeCell ref="AD22:AO22"/>
    <mergeCell ref="AD12:AV13"/>
    <mergeCell ref="AF17:AH17"/>
    <mergeCell ref="AU16:AV16"/>
    <mergeCell ref="AU17:AV17"/>
    <mergeCell ref="AU18:AV18"/>
    <mergeCell ref="AU19:AV19"/>
    <mergeCell ref="AU20:AV20"/>
    <mergeCell ref="AD14:AH15"/>
    <mergeCell ref="E28:AA28"/>
    <mergeCell ref="E29:AA29"/>
    <mergeCell ref="E30:AA30"/>
    <mergeCell ref="E31:AA31"/>
    <mergeCell ref="E32:AA32"/>
    <mergeCell ref="E33:AA33"/>
    <mergeCell ref="AQ32:AT33"/>
    <mergeCell ref="AN24:AO24"/>
    <mergeCell ref="AN25:AO25"/>
    <mergeCell ref="AE28:AK28"/>
    <mergeCell ref="AL29:AM29"/>
    <mergeCell ref="AN29:AO29"/>
    <mergeCell ref="AL30:AM30"/>
    <mergeCell ref="AN30:AO30"/>
    <mergeCell ref="AE29:AK29"/>
    <mergeCell ref="AE30:AK30"/>
    <mergeCell ref="E18:AA18"/>
    <mergeCell ref="M2:AE2"/>
    <mergeCell ref="AB5:AC5"/>
    <mergeCell ref="E1:L2"/>
    <mergeCell ref="AB4:AC4"/>
    <mergeCell ref="AF1:AH2"/>
    <mergeCell ref="E19:AA19"/>
    <mergeCell ref="E20:AA20"/>
    <mergeCell ref="E21:AA21"/>
    <mergeCell ref="E17:AA17"/>
    <mergeCell ref="W12:AB12"/>
    <mergeCell ref="W15:AB15"/>
    <mergeCell ref="W14:X14"/>
    <mergeCell ref="Y14:Z14"/>
    <mergeCell ref="AA14:AB14"/>
    <mergeCell ref="W13:X13"/>
    <mergeCell ref="Y13:Z13"/>
    <mergeCell ref="AA13:AB13"/>
    <mergeCell ref="E12:J13"/>
    <mergeCell ref="E14:J15"/>
    <mergeCell ref="Q12:U13"/>
    <mergeCell ref="Q14:U15"/>
    <mergeCell ref="L14:O15"/>
    <mergeCell ref="L12:O13"/>
    <mergeCell ref="E22:AA22"/>
    <mergeCell ref="E23:AA23"/>
    <mergeCell ref="E24:AA24"/>
    <mergeCell ref="E25:AA25"/>
    <mergeCell ref="E26:AA26"/>
    <mergeCell ref="AN23:AO23"/>
    <mergeCell ref="AL23:AM23"/>
    <mergeCell ref="AL24:AM24"/>
    <mergeCell ref="AE27:AK27"/>
    <mergeCell ref="AL25:AM25"/>
    <mergeCell ref="E27:AA27"/>
    <mergeCell ref="AN34:AO34"/>
    <mergeCell ref="AN33:AO33"/>
    <mergeCell ref="E34:AA34"/>
    <mergeCell ref="AE24:AK24"/>
    <mergeCell ref="AE25:AK25"/>
    <mergeCell ref="AE26:AK26"/>
    <mergeCell ref="AE32:AK32"/>
    <mergeCell ref="AQ21:AV21"/>
    <mergeCell ref="AD23:AD31"/>
    <mergeCell ref="AQ34:AT35"/>
    <mergeCell ref="AU32:AV33"/>
    <mergeCell ref="AU34:AV35"/>
    <mergeCell ref="AN26:AO26"/>
    <mergeCell ref="AE23:AK23"/>
    <mergeCell ref="AE31:AK31"/>
    <mergeCell ref="AL26:AM26"/>
    <mergeCell ref="AL27:AM27"/>
    <mergeCell ref="AN27:AO27"/>
    <mergeCell ref="AL31:AM31"/>
    <mergeCell ref="AN31:AO31"/>
    <mergeCell ref="AL28:AM28"/>
    <mergeCell ref="AN28:AO28"/>
    <mergeCell ref="AL32:AM32"/>
    <mergeCell ref="AN32:AO32"/>
  </mergeCells>
  <phoneticPr fontId="18" type="noConversion"/>
  <conditionalFormatting sqref="E18:AB34">
    <cfRule type="expression" dxfId="23" priority="35">
      <formula>$C18="corda1"</formula>
    </cfRule>
    <cfRule type="expression" dxfId="22" priority="36">
      <formula>$C18="arco1"</formula>
    </cfRule>
    <cfRule type="expression" dxfId="21" priority="37">
      <formula>$C18="bola1"</formula>
    </cfRule>
    <cfRule type="expression" dxfId="20" priority="38">
      <formula>MOD(ROW(),2)=0</formula>
    </cfRule>
  </conditionalFormatting>
  <conditionalFormatting sqref="L12:O15">
    <cfRule type="expression" dxfId="19" priority="1">
      <formula>$A$8="individual"</formula>
    </cfRule>
  </conditionalFormatting>
  <conditionalFormatting sqref="E25:AB35">
    <cfRule type="expression" dxfId="18" priority="34">
      <formula>$E25=""</formula>
    </cfRule>
  </conditionalFormatting>
  <dataValidations xWindow="895" yWindow="239" count="1">
    <dataValidation allowBlank="1" showInputMessage="1" showErrorMessage="1" error="Preenchercom um número de 1 a 25" sqref="AF1:AH2" xr:uid="{DA430F0E-0D7C-4567-A773-21C36A9F8144}"/>
  </dataValidations>
  <printOptions horizontalCentered="1"/>
  <pageMargins left="0" right="0" top="0" bottom="0" header="0.31496062992125984" footer="0.31496062992125984"/>
  <pageSetup paperSize="9" scale="32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61586-7D6E-4603-B79D-AC7EB5DBA50A}">
  <dimension ref="A1:CG34"/>
  <sheetViews>
    <sheetView showGridLines="0" showRowColHeaders="0" zoomScale="55" zoomScaleNormal="55" zoomScaleSheetLayoutView="70" workbookViewId="0">
      <pane xSplit="36" ySplit="9" topLeftCell="AK10" activePane="bottomRight" state="frozen"/>
      <selection activeCell="D1" sqref="D1"/>
      <selection pane="topRight" activeCell="K1" sqref="K1"/>
      <selection pane="bottomLeft" activeCell="D9" sqref="D9"/>
      <selection pane="bottomRight" activeCell="AG10" sqref="AG10"/>
    </sheetView>
  </sheetViews>
  <sheetFormatPr defaultRowHeight="14.4" x14ac:dyDescent="0.3"/>
  <cols>
    <col min="1" max="1" width="20.33203125" style="1" hidden="1" customWidth="1"/>
    <col min="2" max="8" width="8.88671875" style="1" hidden="1" customWidth="1"/>
    <col min="9" max="9" width="20.33203125" style="1" hidden="1" customWidth="1"/>
    <col min="10" max="24" width="8.88671875" style="1" hidden="1" customWidth="1"/>
    <col min="25" max="25" width="24.33203125" style="1" hidden="1" customWidth="1"/>
    <col min="26" max="29" width="24.21875" style="1" hidden="1" customWidth="1"/>
    <col min="30" max="30" width="7.88671875" style="2" bestFit="1" customWidth="1"/>
    <col min="31" max="31" width="9.109375" style="1" customWidth="1"/>
    <col min="32" max="32" width="14.6640625" style="1" customWidth="1"/>
    <col min="33" max="33" width="17.5546875" style="1" customWidth="1"/>
    <col min="34" max="34" width="40.44140625" style="1" customWidth="1"/>
    <col min="35" max="35" width="4.33203125" style="1" customWidth="1"/>
    <col min="36" max="36" width="11.88671875" style="15" customWidth="1"/>
    <col min="37" max="52" width="15.109375" style="14" customWidth="1"/>
    <col min="53" max="53" width="2.44140625" style="1" customWidth="1"/>
    <col min="54" max="60" width="15.6640625" style="1" customWidth="1"/>
    <col min="61" max="61" width="12.77734375" style="1" customWidth="1"/>
    <col min="62" max="62" width="8.88671875" style="1"/>
    <col min="86" max="16384" width="8.88671875" style="1"/>
  </cols>
  <sheetData>
    <row r="1" spans="1:61" ht="48.6" customHeight="1" x14ac:dyDescent="0.3">
      <c r="AD1" s="367" t="s">
        <v>40</v>
      </c>
      <c r="AE1" s="367"/>
      <c r="AF1" s="367"/>
      <c r="AG1" s="367"/>
      <c r="AH1" s="367"/>
      <c r="AI1" s="367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B1" s="362" t="s">
        <v>2</v>
      </c>
      <c r="BC1" s="362"/>
      <c r="BD1" s="362"/>
      <c r="BE1" s="362"/>
      <c r="BF1" s="362"/>
      <c r="BG1" s="362"/>
      <c r="BH1" s="362"/>
      <c r="BI1" s="46"/>
    </row>
    <row r="2" spans="1:61" ht="39" customHeight="1" x14ac:dyDescent="0.3">
      <c r="AD2" s="367"/>
      <c r="AE2" s="367"/>
      <c r="AF2" s="367"/>
      <c r="AG2" s="367"/>
      <c r="AH2" s="367"/>
      <c r="AI2" s="367"/>
      <c r="AJ2" s="17"/>
      <c r="AK2" s="17"/>
      <c r="AL2" s="17"/>
      <c r="AM2" s="230" t="s">
        <v>2</v>
      </c>
      <c r="AN2" s="230"/>
      <c r="AO2" s="230"/>
      <c r="AP2" s="230"/>
      <c r="AQ2" s="230"/>
      <c r="AR2" s="17"/>
      <c r="AS2" s="17"/>
      <c r="AT2" s="17"/>
      <c r="AU2" s="17"/>
      <c r="AV2" s="17"/>
      <c r="AW2" s="17"/>
      <c r="AX2" s="17"/>
      <c r="AY2" s="17"/>
      <c r="AZ2" s="17"/>
      <c r="BB2" s="358" t="s">
        <v>307</v>
      </c>
      <c r="BC2" s="358"/>
      <c r="BD2" s="358"/>
      <c r="BE2" s="358"/>
      <c r="BF2" s="358"/>
      <c r="BG2" s="358"/>
      <c r="BH2" s="358"/>
      <c r="BI2" s="46"/>
    </row>
    <row r="3" spans="1:61" s="8" customFormat="1" ht="53.4" customHeight="1" x14ac:dyDescent="0.3">
      <c r="T3" s="346" t="s">
        <v>4</v>
      </c>
      <c r="AD3" s="19"/>
      <c r="AE3" s="9"/>
      <c r="AF3" s="9"/>
      <c r="AG3" s="9"/>
      <c r="AI3" s="366" t="s">
        <v>306</v>
      </c>
      <c r="AJ3" s="366"/>
      <c r="AK3" s="366"/>
      <c r="AL3" s="366"/>
      <c r="AM3" s="366"/>
      <c r="AN3" s="366"/>
      <c r="AO3" s="366"/>
      <c r="AP3" s="366"/>
      <c r="AQ3" s="366"/>
      <c r="AR3" s="366"/>
      <c r="AS3" s="366"/>
      <c r="AT3" s="366"/>
      <c r="AU3" s="366"/>
      <c r="AV3" s="366"/>
      <c r="AW3" s="366"/>
      <c r="AX3" s="366"/>
      <c r="AY3" s="366"/>
      <c r="AZ3" s="366"/>
      <c r="BB3" s="358"/>
      <c r="BC3" s="358"/>
      <c r="BD3" s="358"/>
      <c r="BE3" s="358"/>
      <c r="BF3" s="358"/>
      <c r="BG3" s="358"/>
      <c r="BH3" s="358"/>
      <c r="BI3" s="46"/>
    </row>
    <row r="4" spans="1:61" s="10" customFormat="1" ht="40.799999999999997" customHeight="1" x14ac:dyDescent="0.3">
      <c r="T4" s="346"/>
      <c r="AI4" s="448" t="s">
        <v>3</v>
      </c>
      <c r="AJ4" s="449"/>
      <c r="AK4" s="353"/>
      <c r="AL4" s="353"/>
      <c r="AM4" s="353"/>
      <c r="AN4" s="353"/>
      <c r="AO4" s="452" t="s">
        <v>5</v>
      </c>
      <c r="AP4" s="453"/>
      <c r="AQ4" s="353"/>
      <c r="AR4" s="353"/>
      <c r="AS4" s="353"/>
      <c r="AT4" s="353"/>
      <c r="AU4" s="355"/>
      <c r="BB4" s="358"/>
      <c r="BC4" s="358"/>
      <c r="BD4" s="358"/>
      <c r="BE4" s="358"/>
      <c r="BF4" s="358"/>
      <c r="BG4" s="358"/>
      <c r="BH4" s="358"/>
      <c r="BI4" s="46"/>
    </row>
    <row r="5" spans="1:61" s="10" customFormat="1" ht="40.799999999999997" customHeight="1" x14ac:dyDescent="0.3">
      <c r="T5" s="346"/>
      <c r="AI5" s="450" t="s">
        <v>9</v>
      </c>
      <c r="AJ5" s="451"/>
      <c r="AK5" s="354"/>
      <c r="AL5" s="354"/>
      <c r="AM5" s="354"/>
      <c r="AN5" s="354"/>
      <c r="AO5" s="454" t="s">
        <v>7</v>
      </c>
      <c r="AP5" s="455"/>
      <c r="AQ5" s="354"/>
      <c r="AR5" s="354"/>
      <c r="AS5" s="354"/>
      <c r="AT5" s="354"/>
      <c r="AU5" s="356"/>
      <c r="BB5" s="358"/>
      <c r="BC5" s="358"/>
      <c r="BD5" s="358"/>
      <c r="BE5" s="358"/>
      <c r="BF5" s="358"/>
      <c r="BG5" s="358"/>
      <c r="BH5" s="358"/>
      <c r="BI5" s="46"/>
    </row>
    <row r="6" spans="1:61" s="2" customFormat="1" ht="18" customHeight="1" x14ac:dyDescent="0.3">
      <c r="A6" s="46"/>
      <c r="B6" s="46"/>
      <c r="C6" s="46"/>
      <c r="D6" s="46"/>
      <c r="E6" s="46"/>
      <c r="F6" s="46"/>
      <c r="G6" s="46"/>
      <c r="H6" s="46"/>
      <c r="X6" s="46"/>
      <c r="AA6" s="46"/>
      <c r="AC6" s="46"/>
      <c r="AD6" s="349" t="s">
        <v>41</v>
      </c>
      <c r="AE6" s="349"/>
      <c r="AF6" s="349"/>
      <c r="AG6" s="349"/>
      <c r="AH6" s="349"/>
      <c r="AI6" s="20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B6" s="359" t="s">
        <v>308</v>
      </c>
      <c r="BC6" s="360"/>
      <c r="BD6" s="360"/>
      <c r="BE6" s="360"/>
      <c r="BF6" s="360"/>
      <c r="BG6" s="360"/>
      <c r="BH6" s="360"/>
      <c r="BI6" s="46"/>
    </row>
    <row r="7" spans="1:61" s="46" customFormat="1" ht="40.200000000000003" customHeight="1" x14ac:dyDescent="0.6">
      <c r="X7" s="175"/>
      <c r="Y7" s="176"/>
      <c r="Z7" s="176"/>
      <c r="AA7" s="176"/>
      <c r="AB7" s="176"/>
      <c r="AC7" s="176"/>
      <c r="AD7" s="357" t="s">
        <v>39</v>
      </c>
      <c r="AE7" s="357" t="s">
        <v>6</v>
      </c>
      <c r="AF7" s="357" t="s">
        <v>0</v>
      </c>
      <c r="AG7" s="357" t="s">
        <v>72</v>
      </c>
      <c r="AH7" s="357" t="s">
        <v>1</v>
      </c>
      <c r="AI7" s="357"/>
      <c r="AJ7" s="352" t="s">
        <v>42</v>
      </c>
      <c r="AK7" s="364" t="s">
        <v>302</v>
      </c>
      <c r="AL7" s="364"/>
      <c r="AM7" s="364"/>
      <c r="AN7" s="364"/>
      <c r="AO7" s="364"/>
      <c r="AP7" s="364"/>
      <c r="AQ7" s="364"/>
      <c r="AR7" s="364"/>
      <c r="AS7" s="364"/>
      <c r="AT7" s="364"/>
      <c r="AU7" s="364"/>
      <c r="AV7" s="364"/>
      <c r="AW7" s="364"/>
      <c r="AX7" s="364"/>
      <c r="AY7" s="364"/>
      <c r="AZ7" s="365"/>
      <c r="BB7" s="361"/>
      <c r="BC7" s="361"/>
      <c r="BD7" s="361"/>
      <c r="BE7" s="361"/>
      <c r="BF7" s="361"/>
      <c r="BG7" s="361"/>
      <c r="BH7" s="361"/>
    </row>
    <row r="8" spans="1:61" s="12" customFormat="1" ht="28.2" customHeight="1" x14ac:dyDescent="0.3">
      <c r="X8" s="177"/>
      <c r="Y8" s="178"/>
      <c r="Z8" s="178"/>
      <c r="AA8" s="178"/>
      <c r="AB8" s="178"/>
      <c r="AC8" s="178"/>
      <c r="AD8" s="357"/>
      <c r="AE8" s="357"/>
      <c r="AF8" s="357"/>
      <c r="AG8" s="357"/>
      <c r="AH8" s="357"/>
      <c r="AI8" s="357"/>
      <c r="AJ8" s="352"/>
      <c r="AK8" s="174" t="s">
        <v>239</v>
      </c>
      <c r="AL8" s="141" t="s">
        <v>47</v>
      </c>
      <c r="AM8" s="141" t="s">
        <v>48</v>
      </c>
      <c r="AN8" s="141" t="s">
        <v>49</v>
      </c>
      <c r="AO8" s="141" t="s">
        <v>50</v>
      </c>
      <c r="AP8" s="141" t="s">
        <v>51</v>
      </c>
      <c r="AQ8" s="141" t="s">
        <v>52</v>
      </c>
      <c r="AR8" s="141" t="s">
        <v>53</v>
      </c>
      <c r="AS8" s="141" t="s">
        <v>54</v>
      </c>
      <c r="AT8" s="141" t="s">
        <v>55</v>
      </c>
      <c r="AU8" s="141" t="s">
        <v>56</v>
      </c>
      <c r="AV8" s="141" t="s">
        <v>57</v>
      </c>
      <c r="AW8" s="141" t="s">
        <v>58</v>
      </c>
      <c r="AX8" s="141" t="s">
        <v>59</v>
      </c>
      <c r="AY8" s="141" t="s">
        <v>73</v>
      </c>
      <c r="AZ8" s="141" t="s">
        <v>74</v>
      </c>
      <c r="BB8" s="363" t="s">
        <v>240</v>
      </c>
      <c r="BC8" s="363" t="s">
        <v>241</v>
      </c>
      <c r="BD8" s="363" t="s">
        <v>242</v>
      </c>
      <c r="BE8" s="363" t="s">
        <v>243</v>
      </c>
      <c r="BF8" s="363" t="s">
        <v>244</v>
      </c>
      <c r="BG8" s="363" t="s">
        <v>245</v>
      </c>
      <c r="BH8" s="363" t="s">
        <v>246</v>
      </c>
    </row>
    <row r="9" spans="1:61" s="167" customFormat="1" ht="28.2" customHeight="1" x14ac:dyDescent="0.3">
      <c r="A9" s="168" t="s">
        <v>240</v>
      </c>
      <c r="B9" s="168" t="s">
        <v>241</v>
      </c>
      <c r="C9" s="168" t="s">
        <v>242</v>
      </c>
      <c r="D9" s="168" t="s">
        <v>243</v>
      </c>
      <c r="E9" s="168" t="s">
        <v>244</v>
      </c>
      <c r="F9" s="168" t="s">
        <v>245</v>
      </c>
      <c r="G9" s="168" t="s">
        <v>246</v>
      </c>
      <c r="I9" s="168" t="s">
        <v>240</v>
      </c>
      <c r="J9" s="168" t="s">
        <v>241</v>
      </c>
      <c r="K9" s="168" t="s">
        <v>242</v>
      </c>
      <c r="L9" s="168" t="s">
        <v>243</v>
      </c>
      <c r="M9" s="168" t="s">
        <v>244</v>
      </c>
      <c r="N9" s="168" t="s">
        <v>245</v>
      </c>
      <c r="O9" s="168" t="s">
        <v>246</v>
      </c>
      <c r="Q9" s="168" t="s">
        <v>240</v>
      </c>
      <c r="R9" s="168" t="s">
        <v>241</v>
      </c>
      <c r="S9" s="168" t="s">
        <v>242</v>
      </c>
      <c r="T9" s="168" t="s">
        <v>243</v>
      </c>
      <c r="U9" s="168" t="s">
        <v>244</v>
      </c>
      <c r="V9" s="168" t="s">
        <v>245</v>
      </c>
      <c r="W9" s="168" t="s">
        <v>246</v>
      </c>
      <c r="X9" s="179"/>
      <c r="Y9" s="180"/>
      <c r="Z9" s="180"/>
      <c r="AA9" s="180"/>
      <c r="AB9" s="180"/>
      <c r="AC9" s="180"/>
      <c r="AD9" s="357"/>
      <c r="AE9" s="357"/>
      <c r="AF9" s="357"/>
      <c r="AG9" s="357"/>
      <c r="AH9" s="357"/>
      <c r="AI9" s="357"/>
      <c r="AJ9" s="352"/>
      <c r="AK9" s="173" t="s">
        <v>46</v>
      </c>
      <c r="AL9" s="166" t="s">
        <v>46</v>
      </c>
      <c r="AM9" s="166" t="s">
        <v>46</v>
      </c>
      <c r="AN9" s="166" t="s">
        <v>46</v>
      </c>
      <c r="AO9" s="166" t="s">
        <v>46</v>
      </c>
      <c r="AP9" s="166" t="s">
        <v>46</v>
      </c>
      <c r="AQ9" s="166" t="s">
        <v>46</v>
      </c>
      <c r="AR9" s="166" t="s">
        <v>46</v>
      </c>
      <c r="AS9" s="166" t="s">
        <v>46</v>
      </c>
      <c r="AT9" s="166" t="s">
        <v>46</v>
      </c>
      <c r="AU9" s="166" t="s">
        <v>46</v>
      </c>
      <c r="AV9" s="166" t="s">
        <v>46</v>
      </c>
      <c r="AW9" s="166" t="s">
        <v>46</v>
      </c>
      <c r="AX9" s="166" t="s">
        <v>46</v>
      </c>
      <c r="AY9" s="166" t="s">
        <v>46</v>
      </c>
      <c r="AZ9" s="166" t="s">
        <v>46</v>
      </c>
      <c r="BB9" s="363"/>
      <c r="BC9" s="363"/>
      <c r="BD9" s="363"/>
      <c r="BE9" s="363"/>
      <c r="BF9" s="363"/>
      <c r="BG9" s="363"/>
      <c r="BH9" s="363"/>
    </row>
    <row r="10" spans="1:61" s="11" customFormat="1" ht="60.6" customHeight="1" x14ac:dyDescent="0.3">
      <c r="A10" s="11" t="str">
        <f>IF(Q10="","",Q10-I10)</f>
        <v/>
      </c>
      <c r="B10" s="11" t="str">
        <f t="shared" ref="B10:G10" si="0">IF(R10="","",R10-J10)</f>
        <v/>
      </c>
      <c r="C10" s="11" t="str">
        <f t="shared" si="0"/>
        <v/>
      </c>
      <c r="D10" s="11" t="str">
        <f t="shared" si="0"/>
        <v/>
      </c>
      <c r="E10" s="11" t="str">
        <f t="shared" si="0"/>
        <v/>
      </c>
      <c r="F10" s="11" t="str">
        <f t="shared" si="0"/>
        <v/>
      </c>
      <c r="G10" s="11" t="str">
        <f t="shared" si="0"/>
        <v/>
      </c>
      <c r="I10" s="11">
        <f t="shared" ref="I10:O19" si="1">COUNTIF($AK10:$AZ10,I$9)</f>
        <v>0</v>
      </c>
      <c r="J10" s="11">
        <f t="shared" si="1"/>
        <v>0</v>
      </c>
      <c r="K10" s="11">
        <f t="shared" si="1"/>
        <v>0</v>
      </c>
      <c r="L10" s="11">
        <f t="shared" si="1"/>
        <v>0</v>
      </c>
      <c r="M10" s="11">
        <f t="shared" si="1"/>
        <v>0</v>
      </c>
      <c r="N10" s="11">
        <f t="shared" si="1"/>
        <v>0</v>
      </c>
      <c r="O10" s="11">
        <f t="shared" si="1"/>
        <v>0</v>
      </c>
      <c r="Q10" s="11" t="str">
        <f>IFERROR(INDEX(dados!R$2:R$4,MATCH('preenchimento cartas'!$AB10,dados!$Y$2:$Y$4,0)),"")</f>
        <v/>
      </c>
      <c r="R10" s="11" t="str">
        <f>IFERROR(INDEX(dados!S$2:S$4,MATCH('preenchimento cartas'!$AB10,dados!$Y$2:$Y$4,0)),"")</f>
        <v/>
      </c>
      <c r="S10" s="11" t="str">
        <f>IFERROR(INDEX(dados!T$2:T$4,MATCH('preenchimento cartas'!$AB10,dados!$Y$2:$Y$4,0)),"")</f>
        <v/>
      </c>
      <c r="T10" s="11" t="str">
        <f>IFERROR(INDEX(dados!U$2:U$4,MATCH('preenchimento cartas'!$AB10,dados!$Y$2:$Y$4,0)),"")</f>
        <v/>
      </c>
      <c r="U10" s="11" t="str">
        <f>IFERROR(INDEX(dados!V$2:V$4,MATCH('preenchimento cartas'!$AB10,dados!$Y$2:$Y$4,0)),"")</f>
        <v/>
      </c>
      <c r="V10" s="11" t="str">
        <f>IFERROR(INDEX(dados!W$2:W$4,MATCH('preenchimento cartas'!$AB10,dados!$Y$2:$Y$4,0)),"")</f>
        <v/>
      </c>
      <c r="W10" s="11" t="str">
        <f>IFERROR(INDEX(dados!X$2:X$4,MATCH('preenchimento cartas'!$AB10,dados!$Y$2:$Y$4,0)),"")</f>
        <v/>
      </c>
      <c r="X10" s="181"/>
      <c r="Y10" s="182" t="str">
        <f t="shared" ref="Y10" si="2">AJ10&amp;Z10</f>
        <v/>
      </c>
      <c r="Z10" s="182" t="str">
        <f>IFERROR(INDEX(dados!$H$2:$H$6,MATCH('preenchimento cartas'!AG10,competição,0)),"")</f>
        <v/>
      </c>
      <c r="AA10" s="182" t="str">
        <f>IF(RIGHT(AG10,1)="l",1,RIGHT(AG10,1))</f>
        <v/>
      </c>
      <c r="AB10" s="182" t="str">
        <f>LEFT(Z10,1)&amp;IFERROR(IF(AJ10&lt;&gt;"",LEFT(AJ10,5)&amp;RIGHT(AJ10,1),""),"")</f>
        <v/>
      </c>
      <c r="AC10" s="182" t="str" cm="1">
        <f t="array" ref="AC10">LEFT(Z10:Z10,1)&amp;IFERROR(IF(AJ10&lt;&gt;"",LEFT(AJ10,5)&amp;RIGHT(AJ10,1)&amp;RIGHT(AJ10,1),""),"")</f>
        <v/>
      </c>
      <c r="AD10" s="36">
        <v>1</v>
      </c>
      <c r="AE10" s="39"/>
      <c r="AF10" s="39"/>
      <c r="AG10" s="33"/>
      <c r="AH10" s="350"/>
      <c r="AI10" s="351"/>
      <c r="AJ10" s="31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B10" s="170" t="str">
        <f t="shared" ref="BB10:BH12" si="3">IF(OR($Z10="individual",$Z10=""),"",IF(A10=0,"OK","Erro"))</f>
        <v/>
      </c>
      <c r="BC10" s="170" t="str">
        <f t="shared" si="3"/>
        <v/>
      </c>
      <c r="BD10" s="170" t="str">
        <f t="shared" si="3"/>
        <v/>
      </c>
      <c r="BE10" s="170" t="str">
        <f t="shared" si="3"/>
        <v/>
      </c>
      <c r="BF10" s="170" t="str">
        <f t="shared" si="3"/>
        <v/>
      </c>
      <c r="BG10" s="170" t="str">
        <f t="shared" si="3"/>
        <v/>
      </c>
      <c r="BH10" s="170" t="str">
        <f t="shared" si="3"/>
        <v/>
      </c>
    </row>
    <row r="11" spans="1:61" s="11" customFormat="1" ht="60.6" customHeight="1" x14ac:dyDescent="0.3">
      <c r="A11" s="11" t="str">
        <f>IF(Q11="","",Q11-I11)</f>
        <v/>
      </c>
      <c r="B11" s="11" t="str">
        <f t="shared" ref="B11:B34" si="4">IF(R11="","",R11-J11)</f>
        <v/>
      </c>
      <c r="C11" s="11" t="str">
        <f t="shared" ref="C11:C34" si="5">IF(S11="","",S11-K11)</f>
        <v/>
      </c>
      <c r="D11" s="11" t="str">
        <f t="shared" ref="D11:D34" si="6">IF(T11="","",T11-L11)</f>
        <v/>
      </c>
      <c r="E11" s="11" t="str">
        <f t="shared" ref="E11:E34" si="7">IF(U11="","",U11-M11)</f>
        <v/>
      </c>
      <c r="F11" s="11" t="str">
        <f t="shared" ref="F11:F34" si="8">IF(V11="","",V11-N11)</f>
        <v/>
      </c>
      <c r="G11" s="11" t="str">
        <f t="shared" ref="G11:G34" si="9">IF(W11="","",W11-O11)</f>
        <v/>
      </c>
      <c r="I11" s="11">
        <f t="shared" si="1"/>
        <v>0</v>
      </c>
      <c r="J11" s="11">
        <f t="shared" si="1"/>
        <v>0</v>
      </c>
      <c r="K11" s="11">
        <f t="shared" si="1"/>
        <v>0</v>
      </c>
      <c r="L11" s="11">
        <f t="shared" si="1"/>
        <v>0</v>
      </c>
      <c r="M11" s="11">
        <f t="shared" si="1"/>
        <v>0</v>
      </c>
      <c r="N11" s="11">
        <f t="shared" si="1"/>
        <v>0</v>
      </c>
      <c r="O11" s="11">
        <f t="shared" si="1"/>
        <v>0</v>
      </c>
      <c r="Q11" s="11" t="str">
        <f>IFERROR(INDEX(dados!R$2:R$4,MATCH('preenchimento cartas'!$AB11,dados!$Y$2:$Y$4,0)),"")</f>
        <v/>
      </c>
      <c r="R11" s="11" t="str">
        <f>IFERROR(INDEX(dados!S$2:S$4,MATCH('preenchimento cartas'!$AB11,dados!$Y$2:$Y$4,0)),"")</f>
        <v/>
      </c>
      <c r="S11" s="11" t="str">
        <f>IFERROR(INDEX(dados!T$2:T$4,MATCH('preenchimento cartas'!$AB11,dados!$Y$2:$Y$4,0)),"")</f>
        <v/>
      </c>
      <c r="T11" s="11" t="str">
        <f>IFERROR(INDEX(dados!U$2:U$4,MATCH('preenchimento cartas'!$AB11,dados!$Y$2:$Y$4,0)),"")</f>
        <v/>
      </c>
      <c r="U11" s="11" t="str">
        <f>IFERROR(INDEX(dados!V$2:V$4,MATCH('preenchimento cartas'!$AB11,dados!$Y$2:$Y$4,0)),"")</f>
        <v/>
      </c>
      <c r="V11" s="11" t="str">
        <f>IFERROR(INDEX(dados!W$2:W$4,MATCH('preenchimento cartas'!$AB11,dados!$Y$2:$Y$4,0)),"")</f>
        <v/>
      </c>
      <c r="W11" s="11" t="str">
        <f>IFERROR(INDEX(dados!X$2:X$4,MATCH('preenchimento cartas'!$AB11,dados!$Y$2:$Y$4,0)),"")</f>
        <v/>
      </c>
      <c r="X11" s="181"/>
      <c r="Y11" s="182" t="str">
        <f t="shared" ref="Y11:Y34" si="10">AJ11&amp;Z11</f>
        <v/>
      </c>
      <c r="Z11" s="182" t="str">
        <f>IFERROR(INDEX(dados!$H$2:$H$6,MATCH('preenchimento cartas'!AG11,competição,0)),"")</f>
        <v/>
      </c>
      <c r="AA11" s="182" t="str">
        <f t="shared" ref="AA11:AA34" si="11">IF(RIGHT(AG11,1)="l",1,RIGHT(AG11,1))</f>
        <v/>
      </c>
      <c r="AB11" s="182" t="str">
        <f t="shared" ref="AB11:AB34" si="12">LEFT(Z11,1)&amp;IFERROR(IF(AJ11&lt;&gt;"",LEFT(AJ11,5)&amp;RIGHT(AJ11,1),""),"")</f>
        <v/>
      </c>
      <c r="AC11" s="182" t="str" cm="1">
        <f t="array" ref="AC11">LEFT(Z11:Z11,1)&amp;IFERROR(IF(AJ11&lt;&gt;"",LEFT(AJ11,5)&amp;RIGHT(AJ11,1)&amp;RIGHT(AJ11,1),""),"")</f>
        <v/>
      </c>
      <c r="AD11" s="37">
        <v>2</v>
      </c>
      <c r="AE11" s="40"/>
      <c r="AF11" s="40"/>
      <c r="AG11" s="34"/>
      <c r="AH11" s="344"/>
      <c r="AI11" s="345"/>
      <c r="AJ11" s="32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B11" s="170" t="str">
        <f t="shared" si="3"/>
        <v/>
      </c>
      <c r="BC11" s="170" t="str">
        <f t="shared" si="3"/>
        <v/>
      </c>
      <c r="BD11" s="170" t="str">
        <f t="shared" si="3"/>
        <v/>
      </c>
      <c r="BE11" s="170" t="str">
        <f t="shared" si="3"/>
        <v/>
      </c>
      <c r="BF11" s="170" t="str">
        <f t="shared" si="3"/>
        <v/>
      </c>
      <c r="BG11" s="170" t="str">
        <f t="shared" si="3"/>
        <v/>
      </c>
      <c r="BH11" s="170" t="str">
        <f t="shared" si="3"/>
        <v/>
      </c>
    </row>
    <row r="12" spans="1:61" s="11" customFormat="1" ht="60.6" customHeight="1" x14ac:dyDescent="0.3">
      <c r="A12" s="11" t="str">
        <f t="shared" ref="A12:A34" si="13">IF(Q12="","",Q12-I12)</f>
        <v/>
      </c>
      <c r="B12" s="11" t="str">
        <f t="shared" si="4"/>
        <v/>
      </c>
      <c r="C12" s="11" t="str">
        <f t="shared" si="5"/>
        <v/>
      </c>
      <c r="D12" s="11" t="str">
        <f t="shared" si="6"/>
        <v/>
      </c>
      <c r="E12" s="11" t="str">
        <f t="shared" si="7"/>
        <v/>
      </c>
      <c r="F12" s="11" t="str">
        <f t="shared" si="8"/>
        <v/>
      </c>
      <c r="G12" s="11" t="str">
        <f t="shared" si="9"/>
        <v/>
      </c>
      <c r="I12" s="11">
        <f t="shared" si="1"/>
        <v>0</v>
      </c>
      <c r="J12" s="11">
        <f t="shared" si="1"/>
        <v>0</v>
      </c>
      <c r="K12" s="11">
        <f t="shared" si="1"/>
        <v>0</v>
      </c>
      <c r="L12" s="11">
        <f t="shared" si="1"/>
        <v>0</v>
      </c>
      <c r="M12" s="11">
        <f t="shared" si="1"/>
        <v>0</v>
      </c>
      <c r="N12" s="11">
        <f t="shared" si="1"/>
        <v>0</v>
      </c>
      <c r="O12" s="11">
        <f t="shared" si="1"/>
        <v>0</v>
      </c>
      <c r="Q12" s="11" t="str">
        <f>IFERROR(INDEX(dados!R$2:R$4,MATCH('preenchimento cartas'!$AB12,dados!$Y$2:$Y$4,0)),"")</f>
        <v/>
      </c>
      <c r="R12" s="11" t="str">
        <f>IFERROR(INDEX(dados!S$2:S$4,MATCH('preenchimento cartas'!$AB12,dados!$Y$2:$Y$4,0)),"")</f>
        <v/>
      </c>
      <c r="S12" s="11" t="str">
        <f>IFERROR(INDEX(dados!T$2:T$4,MATCH('preenchimento cartas'!$AB12,dados!$Y$2:$Y$4,0)),"")</f>
        <v/>
      </c>
      <c r="T12" s="11" t="str">
        <f>IFERROR(INDEX(dados!U$2:U$4,MATCH('preenchimento cartas'!$AB12,dados!$Y$2:$Y$4,0)),"")</f>
        <v/>
      </c>
      <c r="U12" s="11" t="str">
        <f>IFERROR(INDEX(dados!V$2:V$4,MATCH('preenchimento cartas'!$AB12,dados!$Y$2:$Y$4,0)),"")</f>
        <v/>
      </c>
      <c r="V12" s="11" t="str">
        <f>IFERROR(INDEX(dados!W$2:W$4,MATCH('preenchimento cartas'!$AB12,dados!$Y$2:$Y$4,0)),"")</f>
        <v/>
      </c>
      <c r="W12" s="11" t="str">
        <f>IFERROR(INDEX(dados!X$2:X$4,MATCH('preenchimento cartas'!$AB12,dados!$Y$2:$Y$4,0)),"")</f>
        <v/>
      </c>
      <c r="X12" s="181"/>
      <c r="Y12" s="182" t="str">
        <f t="shared" si="10"/>
        <v/>
      </c>
      <c r="Z12" s="182" t="str">
        <f>IFERROR(INDEX(dados!$H$2:$H$6,MATCH('preenchimento cartas'!AG12,competição,0)),"")</f>
        <v/>
      </c>
      <c r="AA12" s="182" t="str">
        <f t="shared" si="11"/>
        <v/>
      </c>
      <c r="AB12" s="182" t="str">
        <f t="shared" si="12"/>
        <v/>
      </c>
      <c r="AC12" s="182" t="str" cm="1">
        <f t="array" ref="AC12">LEFT(Z12:Z12,1)&amp;IFERROR(IF(AJ12&lt;&gt;"",LEFT(AJ12,5)&amp;RIGHT(AJ12,1)&amp;RIGHT(AJ12,1),""),"")</f>
        <v/>
      </c>
      <c r="AD12" s="37">
        <v>3</v>
      </c>
      <c r="AE12" s="40"/>
      <c r="AF12" s="40"/>
      <c r="AG12" s="34"/>
      <c r="AH12" s="344"/>
      <c r="AI12" s="345"/>
      <c r="AJ12" s="32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B12" s="170" t="str">
        <f t="shared" si="3"/>
        <v/>
      </c>
      <c r="BC12" s="170" t="str">
        <f t="shared" si="3"/>
        <v/>
      </c>
      <c r="BD12" s="170" t="str">
        <f t="shared" si="3"/>
        <v/>
      </c>
      <c r="BE12" s="170" t="str">
        <f t="shared" si="3"/>
        <v/>
      </c>
      <c r="BF12" s="170" t="str">
        <f t="shared" si="3"/>
        <v/>
      </c>
      <c r="BG12" s="170" t="str">
        <f t="shared" si="3"/>
        <v/>
      </c>
      <c r="BH12" s="170" t="str">
        <f t="shared" si="3"/>
        <v/>
      </c>
    </row>
    <row r="13" spans="1:61" s="11" customFormat="1" ht="60.6" customHeight="1" x14ac:dyDescent="0.3">
      <c r="A13" s="11" t="str">
        <f t="shared" si="13"/>
        <v/>
      </c>
      <c r="B13" s="11" t="str">
        <f t="shared" si="4"/>
        <v/>
      </c>
      <c r="C13" s="11" t="str">
        <f t="shared" si="5"/>
        <v/>
      </c>
      <c r="D13" s="11" t="str">
        <f t="shared" si="6"/>
        <v/>
      </c>
      <c r="E13" s="11" t="str">
        <f t="shared" si="7"/>
        <v/>
      </c>
      <c r="F13" s="11" t="str">
        <f t="shared" si="8"/>
        <v/>
      </c>
      <c r="G13" s="11" t="str">
        <f t="shared" si="9"/>
        <v/>
      </c>
      <c r="I13" s="11">
        <f t="shared" si="1"/>
        <v>0</v>
      </c>
      <c r="J13" s="11">
        <f t="shared" si="1"/>
        <v>0</v>
      </c>
      <c r="K13" s="11">
        <f t="shared" si="1"/>
        <v>0</v>
      </c>
      <c r="L13" s="11">
        <f t="shared" si="1"/>
        <v>0</v>
      </c>
      <c r="M13" s="11">
        <f t="shared" si="1"/>
        <v>0</v>
      </c>
      <c r="N13" s="11">
        <f t="shared" si="1"/>
        <v>0</v>
      </c>
      <c r="O13" s="11">
        <f t="shared" si="1"/>
        <v>0</v>
      </c>
      <c r="Q13" s="11" t="str">
        <f>IFERROR(INDEX(dados!R$2:R$4,MATCH('preenchimento cartas'!$AB13,dados!$Y$2:$Y$4,0)),"")</f>
        <v/>
      </c>
      <c r="R13" s="11" t="str">
        <f>IFERROR(INDEX(dados!S$2:S$4,MATCH('preenchimento cartas'!$AB13,dados!$Y$2:$Y$4,0)),"")</f>
        <v/>
      </c>
      <c r="S13" s="11" t="str">
        <f>IFERROR(INDEX(dados!T$2:T$4,MATCH('preenchimento cartas'!$AB13,dados!$Y$2:$Y$4,0)),"")</f>
        <v/>
      </c>
      <c r="T13" s="11" t="str">
        <f>IFERROR(INDEX(dados!U$2:U$4,MATCH('preenchimento cartas'!$AB13,dados!$Y$2:$Y$4,0)),"")</f>
        <v/>
      </c>
      <c r="U13" s="11" t="str">
        <f>IFERROR(INDEX(dados!V$2:V$4,MATCH('preenchimento cartas'!$AB13,dados!$Y$2:$Y$4,0)),"")</f>
        <v/>
      </c>
      <c r="V13" s="11" t="str">
        <f>IFERROR(INDEX(dados!W$2:W$4,MATCH('preenchimento cartas'!$AB13,dados!$Y$2:$Y$4,0)),"")</f>
        <v/>
      </c>
      <c r="W13" s="11" t="str">
        <f>IFERROR(INDEX(dados!X$2:X$4,MATCH('preenchimento cartas'!$AB13,dados!$Y$2:$Y$4,0)),"")</f>
        <v/>
      </c>
      <c r="X13" s="181"/>
      <c r="Y13" s="182" t="str">
        <f t="shared" si="10"/>
        <v/>
      </c>
      <c r="Z13" s="182" t="str">
        <f>IFERROR(INDEX(dados!$H$2:$H$6,MATCH('preenchimento cartas'!AG13,competição,0)),"")</f>
        <v/>
      </c>
      <c r="AA13" s="182" t="str">
        <f t="shared" si="11"/>
        <v/>
      </c>
      <c r="AB13" s="182" t="str">
        <f t="shared" si="12"/>
        <v/>
      </c>
      <c r="AC13" s="182" t="str" cm="1">
        <f t="array" ref="AC13">LEFT(Z13:Z13,1)&amp;IFERROR(IF(AJ13&lt;&gt;"",LEFT(AJ13,5)&amp;RIGHT(AJ13,1)&amp;RIGHT(AJ13,1),""),"")</f>
        <v/>
      </c>
      <c r="AD13" s="37">
        <v>4</v>
      </c>
      <c r="AE13" s="40"/>
      <c r="AF13" s="40"/>
      <c r="AG13" s="34"/>
      <c r="AH13" s="344"/>
      <c r="AI13" s="345"/>
      <c r="AJ13" s="32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B13" s="171"/>
      <c r="BG13" s="171"/>
      <c r="BH13" s="171"/>
    </row>
    <row r="14" spans="1:61" s="11" customFormat="1" ht="60.6" customHeight="1" x14ac:dyDescent="0.3">
      <c r="A14" s="11" t="str">
        <f t="shared" si="13"/>
        <v/>
      </c>
      <c r="B14" s="11" t="str">
        <f t="shared" si="4"/>
        <v/>
      </c>
      <c r="C14" s="11" t="str">
        <f t="shared" si="5"/>
        <v/>
      </c>
      <c r="D14" s="11" t="str">
        <f t="shared" si="6"/>
        <v/>
      </c>
      <c r="E14" s="11" t="str">
        <f t="shared" si="7"/>
        <v/>
      </c>
      <c r="F14" s="11" t="str">
        <f t="shared" si="8"/>
        <v/>
      </c>
      <c r="G14" s="11" t="str">
        <f t="shared" si="9"/>
        <v/>
      </c>
      <c r="I14" s="11">
        <f t="shared" si="1"/>
        <v>0</v>
      </c>
      <c r="J14" s="11">
        <f t="shared" si="1"/>
        <v>0</v>
      </c>
      <c r="K14" s="11">
        <f t="shared" si="1"/>
        <v>0</v>
      </c>
      <c r="L14" s="11">
        <f t="shared" si="1"/>
        <v>0</v>
      </c>
      <c r="M14" s="11">
        <f t="shared" si="1"/>
        <v>0</v>
      </c>
      <c r="N14" s="11">
        <f t="shared" si="1"/>
        <v>0</v>
      </c>
      <c r="O14" s="11">
        <f t="shared" si="1"/>
        <v>0</v>
      </c>
      <c r="Q14" s="11" t="str">
        <f>IFERROR(INDEX(dados!R$2:R$4,MATCH('preenchimento cartas'!$AB14,dados!$Y$2:$Y$4,0)),"")</f>
        <v/>
      </c>
      <c r="R14" s="11" t="str">
        <f>IFERROR(INDEX(dados!S$2:S$4,MATCH('preenchimento cartas'!$AB14,dados!$Y$2:$Y$4,0)),"")</f>
        <v/>
      </c>
      <c r="S14" s="11" t="str">
        <f>IFERROR(INDEX(dados!T$2:T$4,MATCH('preenchimento cartas'!$AB14,dados!$Y$2:$Y$4,0)),"")</f>
        <v/>
      </c>
      <c r="T14" s="11" t="str">
        <f>IFERROR(INDEX(dados!U$2:U$4,MATCH('preenchimento cartas'!$AB14,dados!$Y$2:$Y$4,0)),"")</f>
        <v/>
      </c>
      <c r="U14" s="11" t="str">
        <f>IFERROR(INDEX(dados!V$2:V$4,MATCH('preenchimento cartas'!$AB14,dados!$Y$2:$Y$4,0)),"")</f>
        <v/>
      </c>
      <c r="V14" s="11" t="str">
        <f>IFERROR(INDEX(dados!W$2:W$4,MATCH('preenchimento cartas'!$AB14,dados!$Y$2:$Y$4,0)),"")</f>
        <v/>
      </c>
      <c r="W14" s="11" t="str">
        <f>IFERROR(INDEX(dados!X$2:X$4,MATCH('preenchimento cartas'!$AB14,dados!$Y$2:$Y$4,0)),"")</f>
        <v/>
      </c>
      <c r="X14" s="181"/>
      <c r="Y14" s="182" t="str">
        <f t="shared" si="10"/>
        <v/>
      </c>
      <c r="Z14" s="182" t="str">
        <f>IFERROR(INDEX(dados!$H$2:$H$6,MATCH('preenchimento cartas'!AG14,competição,0)),"")</f>
        <v/>
      </c>
      <c r="AA14" s="182" t="str">
        <f t="shared" si="11"/>
        <v/>
      </c>
      <c r="AB14" s="182" t="str">
        <f t="shared" si="12"/>
        <v/>
      </c>
      <c r="AC14" s="182" t="str" cm="1">
        <f t="array" ref="AC14">LEFT(Z14:Z14,1)&amp;IFERROR(IF(AJ14&lt;&gt;"",LEFT(AJ14,5)&amp;RIGHT(AJ14,1)&amp;RIGHT(AJ14,1),""),"")</f>
        <v/>
      </c>
      <c r="AD14" s="37">
        <v>5</v>
      </c>
      <c r="AE14" s="40"/>
      <c r="AF14" s="40"/>
      <c r="AG14" s="34"/>
      <c r="AH14" s="344"/>
      <c r="AI14" s="345"/>
      <c r="AJ14" s="32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B14" s="171"/>
      <c r="BG14" s="171"/>
      <c r="BH14" s="171"/>
    </row>
    <row r="15" spans="1:61" s="11" customFormat="1" ht="60.6" customHeight="1" x14ac:dyDescent="0.3">
      <c r="A15" s="11" t="str">
        <f t="shared" si="13"/>
        <v/>
      </c>
      <c r="B15" s="11" t="str">
        <f t="shared" si="4"/>
        <v/>
      </c>
      <c r="C15" s="11" t="str">
        <f t="shared" si="5"/>
        <v/>
      </c>
      <c r="D15" s="11" t="str">
        <f t="shared" si="6"/>
        <v/>
      </c>
      <c r="E15" s="11" t="str">
        <f t="shared" si="7"/>
        <v/>
      </c>
      <c r="F15" s="11" t="str">
        <f t="shared" si="8"/>
        <v/>
      </c>
      <c r="G15" s="11" t="str">
        <f t="shared" si="9"/>
        <v/>
      </c>
      <c r="I15" s="11">
        <f t="shared" si="1"/>
        <v>0</v>
      </c>
      <c r="J15" s="11">
        <f t="shared" si="1"/>
        <v>0</v>
      </c>
      <c r="K15" s="11">
        <f t="shared" si="1"/>
        <v>0</v>
      </c>
      <c r="L15" s="11">
        <f t="shared" si="1"/>
        <v>0</v>
      </c>
      <c r="M15" s="11">
        <f t="shared" si="1"/>
        <v>0</v>
      </c>
      <c r="N15" s="11">
        <f t="shared" si="1"/>
        <v>0</v>
      </c>
      <c r="O15" s="11">
        <f t="shared" si="1"/>
        <v>0</v>
      </c>
      <c r="Q15" s="11" t="str">
        <f>IFERROR(INDEX(dados!R$2:R$4,MATCH('preenchimento cartas'!$AB15,dados!$Y$2:$Y$4,0)),"")</f>
        <v/>
      </c>
      <c r="R15" s="11" t="str">
        <f>IFERROR(INDEX(dados!S$2:S$4,MATCH('preenchimento cartas'!$AB15,dados!$Y$2:$Y$4,0)),"")</f>
        <v/>
      </c>
      <c r="S15" s="11" t="str">
        <f>IFERROR(INDEX(dados!T$2:T$4,MATCH('preenchimento cartas'!$AB15,dados!$Y$2:$Y$4,0)),"")</f>
        <v/>
      </c>
      <c r="T15" s="11" t="str">
        <f>IFERROR(INDEX(dados!U$2:U$4,MATCH('preenchimento cartas'!$AB15,dados!$Y$2:$Y$4,0)),"")</f>
        <v/>
      </c>
      <c r="U15" s="11" t="str">
        <f>IFERROR(INDEX(dados!V$2:V$4,MATCH('preenchimento cartas'!$AB15,dados!$Y$2:$Y$4,0)),"")</f>
        <v/>
      </c>
      <c r="V15" s="11" t="str">
        <f>IFERROR(INDEX(dados!W$2:W$4,MATCH('preenchimento cartas'!$AB15,dados!$Y$2:$Y$4,0)),"")</f>
        <v/>
      </c>
      <c r="W15" s="11" t="str">
        <f>IFERROR(INDEX(dados!X$2:X$4,MATCH('preenchimento cartas'!$AB15,dados!$Y$2:$Y$4,0)),"")</f>
        <v/>
      </c>
      <c r="X15" s="181"/>
      <c r="Y15" s="182" t="str">
        <f t="shared" si="10"/>
        <v/>
      </c>
      <c r="Z15" s="182" t="str">
        <f>IFERROR(INDEX(dados!$H$2:$H$6,MATCH('preenchimento cartas'!AG15,competição,0)),"")</f>
        <v/>
      </c>
      <c r="AA15" s="182" t="str">
        <f t="shared" si="11"/>
        <v/>
      </c>
      <c r="AB15" s="182" t="str">
        <f t="shared" si="12"/>
        <v/>
      </c>
      <c r="AC15" s="182" t="str" cm="1">
        <f t="array" ref="AC15">LEFT(Z15:Z15,1)&amp;IFERROR(IF(AJ15&lt;&gt;"",LEFT(AJ15,5)&amp;RIGHT(AJ15,1)&amp;RIGHT(AJ15,1),""),"")</f>
        <v/>
      </c>
      <c r="AD15" s="37">
        <v>6</v>
      </c>
      <c r="AE15" s="40"/>
      <c r="AF15" s="40"/>
      <c r="AG15" s="34"/>
      <c r="AH15" s="344"/>
      <c r="AI15" s="345"/>
      <c r="AJ15" s="32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H15" s="171"/>
    </row>
    <row r="16" spans="1:61" s="11" customFormat="1" ht="60.6" customHeight="1" x14ac:dyDescent="0.3">
      <c r="A16" s="11" t="str">
        <f t="shared" si="13"/>
        <v/>
      </c>
      <c r="B16" s="11" t="str">
        <f t="shared" si="4"/>
        <v/>
      </c>
      <c r="C16" s="11" t="str">
        <f t="shared" si="5"/>
        <v/>
      </c>
      <c r="D16" s="11" t="str">
        <f t="shared" si="6"/>
        <v/>
      </c>
      <c r="E16" s="11" t="str">
        <f t="shared" si="7"/>
        <v/>
      </c>
      <c r="F16" s="11" t="str">
        <f t="shared" si="8"/>
        <v/>
      </c>
      <c r="G16" s="11" t="str">
        <f t="shared" si="9"/>
        <v/>
      </c>
      <c r="I16" s="11">
        <f t="shared" si="1"/>
        <v>0</v>
      </c>
      <c r="J16" s="11">
        <f t="shared" si="1"/>
        <v>0</v>
      </c>
      <c r="K16" s="11">
        <f t="shared" si="1"/>
        <v>0</v>
      </c>
      <c r="L16" s="11">
        <f t="shared" si="1"/>
        <v>0</v>
      </c>
      <c r="M16" s="11">
        <f t="shared" si="1"/>
        <v>0</v>
      </c>
      <c r="N16" s="11">
        <f t="shared" si="1"/>
        <v>0</v>
      </c>
      <c r="O16" s="11">
        <f t="shared" si="1"/>
        <v>0</v>
      </c>
      <c r="Q16" s="11" t="str">
        <f>IFERROR(INDEX(dados!R$2:R$4,MATCH('preenchimento cartas'!$AB16,dados!$Y$2:$Y$4,0)),"")</f>
        <v/>
      </c>
      <c r="R16" s="11" t="str">
        <f>IFERROR(INDEX(dados!S$2:S$4,MATCH('preenchimento cartas'!$AB16,dados!$Y$2:$Y$4,0)),"")</f>
        <v/>
      </c>
      <c r="S16" s="11" t="str">
        <f>IFERROR(INDEX(dados!T$2:T$4,MATCH('preenchimento cartas'!$AB16,dados!$Y$2:$Y$4,0)),"")</f>
        <v/>
      </c>
      <c r="T16" s="11" t="str">
        <f>IFERROR(INDEX(dados!U$2:U$4,MATCH('preenchimento cartas'!$AB16,dados!$Y$2:$Y$4,0)),"")</f>
        <v/>
      </c>
      <c r="U16" s="11" t="str">
        <f>IFERROR(INDEX(dados!V$2:V$4,MATCH('preenchimento cartas'!$AB16,dados!$Y$2:$Y$4,0)),"")</f>
        <v/>
      </c>
      <c r="V16" s="11" t="str">
        <f>IFERROR(INDEX(dados!W$2:W$4,MATCH('preenchimento cartas'!$AB16,dados!$Y$2:$Y$4,0)),"")</f>
        <v/>
      </c>
      <c r="W16" s="11" t="str">
        <f>IFERROR(INDEX(dados!X$2:X$4,MATCH('preenchimento cartas'!$AB16,dados!$Y$2:$Y$4,0)),"")</f>
        <v/>
      </c>
      <c r="X16" s="181"/>
      <c r="Y16" s="182" t="str">
        <f t="shared" si="10"/>
        <v/>
      </c>
      <c r="Z16" s="182" t="str">
        <f>IFERROR(INDEX(dados!$H$2:$H$6,MATCH('preenchimento cartas'!AG16,competição,0)),"")</f>
        <v/>
      </c>
      <c r="AA16" s="182" t="str">
        <f t="shared" si="11"/>
        <v/>
      </c>
      <c r="AB16" s="182" t="str">
        <f t="shared" si="12"/>
        <v/>
      </c>
      <c r="AC16" s="182" t="str" cm="1">
        <f t="array" ref="AC16">LEFT(Z16:Z16,1)&amp;IFERROR(IF(AJ16&lt;&gt;"",LEFT(AJ16,5)&amp;RIGHT(AJ16,1)&amp;RIGHT(AJ16,1),""),"")</f>
        <v/>
      </c>
      <c r="AD16" s="37">
        <v>7</v>
      </c>
      <c r="AE16" s="40"/>
      <c r="AF16" s="40"/>
      <c r="AG16" s="34"/>
      <c r="AH16" s="344"/>
      <c r="AI16" s="345"/>
      <c r="AJ16" s="32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H16" s="171"/>
    </row>
    <row r="17" spans="1:60" s="11" customFormat="1" ht="60.6" customHeight="1" x14ac:dyDescent="0.3">
      <c r="A17" s="11" t="str">
        <f t="shared" si="13"/>
        <v/>
      </c>
      <c r="B17" s="11" t="str">
        <f t="shared" si="4"/>
        <v/>
      </c>
      <c r="C17" s="11" t="str">
        <f t="shared" si="5"/>
        <v/>
      </c>
      <c r="D17" s="11" t="str">
        <f t="shared" si="6"/>
        <v/>
      </c>
      <c r="E17" s="11" t="str">
        <f t="shared" si="7"/>
        <v/>
      </c>
      <c r="F17" s="11" t="str">
        <f t="shared" si="8"/>
        <v/>
      </c>
      <c r="G17" s="11" t="str">
        <f t="shared" si="9"/>
        <v/>
      </c>
      <c r="I17" s="11">
        <f t="shared" si="1"/>
        <v>0</v>
      </c>
      <c r="J17" s="11">
        <f t="shared" si="1"/>
        <v>0</v>
      </c>
      <c r="K17" s="11">
        <f t="shared" si="1"/>
        <v>0</v>
      </c>
      <c r="L17" s="11">
        <f t="shared" si="1"/>
        <v>0</v>
      </c>
      <c r="M17" s="11">
        <f t="shared" si="1"/>
        <v>0</v>
      </c>
      <c r="N17" s="11">
        <f t="shared" si="1"/>
        <v>0</v>
      </c>
      <c r="O17" s="11">
        <f t="shared" si="1"/>
        <v>0</v>
      </c>
      <c r="Q17" s="11" t="str">
        <f>IFERROR(INDEX(dados!R$2:R$4,MATCH('preenchimento cartas'!$AB17,dados!$Y$2:$Y$4,0)),"")</f>
        <v/>
      </c>
      <c r="R17" s="11" t="str">
        <f>IFERROR(INDEX(dados!S$2:S$4,MATCH('preenchimento cartas'!$AB17,dados!$Y$2:$Y$4,0)),"")</f>
        <v/>
      </c>
      <c r="S17" s="11" t="str">
        <f>IFERROR(INDEX(dados!T$2:T$4,MATCH('preenchimento cartas'!$AB17,dados!$Y$2:$Y$4,0)),"")</f>
        <v/>
      </c>
      <c r="T17" s="11" t="str">
        <f>IFERROR(INDEX(dados!U$2:U$4,MATCH('preenchimento cartas'!$AB17,dados!$Y$2:$Y$4,0)),"")</f>
        <v/>
      </c>
      <c r="U17" s="11" t="str">
        <f>IFERROR(INDEX(dados!V$2:V$4,MATCH('preenchimento cartas'!$AB17,dados!$Y$2:$Y$4,0)),"")</f>
        <v/>
      </c>
      <c r="V17" s="11" t="str">
        <f>IFERROR(INDEX(dados!W$2:W$4,MATCH('preenchimento cartas'!$AB17,dados!$Y$2:$Y$4,0)),"")</f>
        <v/>
      </c>
      <c r="W17" s="11" t="str">
        <f>IFERROR(INDEX(dados!X$2:X$4,MATCH('preenchimento cartas'!$AB17,dados!$Y$2:$Y$4,0)),"")</f>
        <v/>
      </c>
      <c r="X17" s="181"/>
      <c r="Y17" s="182" t="str">
        <f t="shared" si="10"/>
        <v/>
      </c>
      <c r="Z17" s="182" t="str">
        <f>IFERROR(INDEX(dados!$H$2:$H$6,MATCH('preenchimento cartas'!AG17,competição,0)),"")</f>
        <v/>
      </c>
      <c r="AA17" s="182" t="str">
        <f t="shared" si="11"/>
        <v/>
      </c>
      <c r="AB17" s="182" t="str">
        <f t="shared" si="12"/>
        <v/>
      </c>
      <c r="AC17" s="182" t="str" cm="1">
        <f t="array" ref="AC17">LEFT(Z17:Z17,1)&amp;IFERROR(IF(AJ17&lt;&gt;"",LEFT(AJ17,5)&amp;RIGHT(AJ17,1)&amp;RIGHT(AJ17,1),""),"")</f>
        <v/>
      </c>
      <c r="AD17" s="37">
        <v>8</v>
      </c>
      <c r="AE17" s="40"/>
      <c r="AF17" s="40"/>
      <c r="AG17" s="34"/>
      <c r="AH17" s="344"/>
      <c r="AI17" s="345"/>
      <c r="AJ17" s="32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B17" s="171"/>
      <c r="BC17" s="171"/>
      <c r="BD17" s="171"/>
      <c r="BE17" s="171"/>
      <c r="BF17" s="171"/>
      <c r="BG17" s="171"/>
      <c r="BH17" s="171"/>
    </row>
    <row r="18" spans="1:60" s="11" customFormat="1" ht="60.6" customHeight="1" x14ac:dyDescent="0.3">
      <c r="A18" s="11" t="str">
        <f t="shared" si="13"/>
        <v/>
      </c>
      <c r="B18" s="11" t="str">
        <f t="shared" si="4"/>
        <v/>
      </c>
      <c r="C18" s="11" t="str">
        <f t="shared" si="5"/>
        <v/>
      </c>
      <c r="D18" s="11" t="str">
        <f t="shared" si="6"/>
        <v/>
      </c>
      <c r="E18" s="11" t="str">
        <f t="shared" si="7"/>
        <v/>
      </c>
      <c r="F18" s="11" t="str">
        <f t="shared" si="8"/>
        <v/>
      </c>
      <c r="G18" s="11" t="str">
        <f t="shared" si="9"/>
        <v/>
      </c>
      <c r="I18" s="11">
        <f t="shared" si="1"/>
        <v>0</v>
      </c>
      <c r="J18" s="11">
        <f t="shared" si="1"/>
        <v>0</v>
      </c>
      <c r="K18" s="11">
        <f t="shared" si="1"/>
        <v>0</v>
      </c>
      <c r="L18" s="11">
        <f t="shared" si="1"/>
        <v>0</v>
      </c>
      <c r="M18" s="11">
        <f t="shared" si="1"/>
        <v>0</v>
      </c>
      <c r="N18" s="11">
        <f t="shared" si="1"/>
        <v>0</v>
      </c>
      <c r="O18" s="11">
        <f t="shared" si="1"/>
        <v>0</v>
      </c>
      <c r="Q18" s="11" t="str">
        <f>IFERROR(INDEX(dados!R$2:R$4,MATCH('preenchimento cartas'!$AB18,dados!$Y$2:$Y$4,0)),"")</f>
        <v/>
      </c>
      <c r="R18" s="11" t="str">
        <f>IFERROR(INDEX(dados!S$2:S$4,MATCH('preenchimento cartas'!$AB18,dados!$Y$2:$Y$4,0)),"")</f>
        <v/>
      </c>
      <c r="S18" s="11" t="str">
        <f>IFERROR(INDEX(dados!T$2:T$4,MATCH('preenchimento cartas'!$AB18,dados!$Y$2:$Y$4,0)),"")</f>
        <v/>
      </c>
      <c r="T18" s="11" t="str">
        <f>IFERROR(INDEX(dados!U$2:U$4,MATCH('preenchimento cartas'!$AB18,dados!$Y$2:$Y$4,0)),"")</f>
        <v/>
      </c>
      <c r="U18" s="11" t="str">
        <f>IFERROR(INDEX(dados!V$2:V$4,MATCH('preenchimento cartas'!$AB18,dados!$Y$2:$Y$4,0)),"")</f>
        <v/>
      </c>
      <c r="V18" s="11" t="str">
        <f>IFERROR(INDEX(dados!W$2:W$4,MATCH('preenchimento cartas'!$AB18,dados!$Y$2:$Y$4,0)),"")</f>
        <v/>
      </c>
      <c r="W18" s="11" t="str">
        <f>IFERROR(INDEX(dados!X$2:X$4,MATCH('preenchimento cartas'!$AB18,dados!$Y$2:$Y$4,0)),"")</f>
        <v/>
      </c>
      <c r="X18" s="181"/>
      <c r="Y18" s="182" t="str">
        <f t="shared" si="10"/>
        <v/>
      </c>
      <c r="Z18" s="182" t="str">
        <f>IFERROR(INDEX(dados!$H$2:$H$6,MATCH('preenchimento cartas'!AG18,competição,0)),"")</f>
        <v/>
      </c>
      <c r="AA18" s="182" t="str">
        <f t="shared" si="11"/>
        <v/>
      </c>
      <c r="AB18" s="182" t="str">
        <f t="shared" si="12"/>
        <v/>
      </c>
      <c r="AC18" s="182" t="str" cm="1">
        <f t="array" ref="AC18">LEFT(Z18:Z18,1)&amp;IFERROR(IF(AJ18&lt;&gt;"",LEFT(AJ18,5)&amp;RIGHT(AJ18,1)&amp;RIGHT(AJ18,1),""),"")</f>
        <v/>
      </c>
      <c r="AD18" s="37">
        <v>9</v>
      </c>
      <c r="AE18" s="40"/>
      <c r="AF18" s="40"/>
      <c r="AG18" s="34"/>
      <c r="AH18" s="344"/>
      <c r="AI18" s="345"/>
      <c r="AJ18" s="32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B18" s="171"/>
      <c r="BC18" s="171"/>
      <c r="BD18" s="171"/>
      <c r="BE18" s="171"/>
      <c r="BF18" s="171"/>
      <c r="BG18" s="171"/>
      <c r="BH18" s="171"/>
    </row>
    <row r="19" spans="1:60" s="11" customFormat="1" ht="60.6" customHeight="1" x14ac:dyDescent="0.3">
      <c r="A19" s="11" t="str">
        <f t="shared" si="13"/>
        <v/>
      </c>
      <c r="B19" s="11" t="str">
        <f t="shared" si="4"/>
        <v/>
      </c>
      <c r="C19" s="11" t="str">
        <f t="shared" si="5"/>
        <v/>
      </c>
      <c r="D19" s="11" t="str">
        <f t="shared" si="6"/>
        <v/>
      </c>
      <c r="E19" s="11" t="str">
        <f t="shared" si="7"/>
        <v/>
      </c>
      <c r="F19" s="11" t="str">
        <f t="shared" si="8"/>
        <v/>
      </c>
      <c r="G19" s="11" t="str">
        <f t="shared" si="9"/>
        <v/>
      </c>
      <c r="I19" s="11">
        <f t="shared" si="1"/>
        <v>0</v>
      </c>
      <c r="J19" s="11">
        <f t="shared" si="1"/>
        <v>0</v>
      </c>
      <c r="K19" s="11">
        <f t="shared" si="1"/>
        <v>0</v>
      </c>
      <c r="L19" s="11">
        <f t="shared" si="1"/>
        <v>0</v>
      </c>
      <c r="M19" s="11">
        <f t="shared" si="1"/>
        <v>0</v>
      </c>
      <c r="N19" s="11">
        <f t="shared" si="1"/>
        <v>0</v>
      </c>
      <c r="O19" s="11">
        <f t="shared" si="1"/>
        <v>0</v>
      </c>
      <c r="Q19" s="11" t="str">
        <f>IFERROR(INDEX(dados!R$2:R$4,MATCH('preenchimento cartas'!$AB19,dados!$Y$2:$Y$4,0)),"")</f>
        <v/>
      </c>
      <c r="R19" s="11" t="str">
        <f>IFERROR(INDEX(dados!S$2:S$4,MATCH('preenchimento cartas'!$AB19,dados!$Y$2:$Y$4,0)),"")</f>
        <v/>
      </c>
      <c r="S19" s="11" t="str">
        <f>IFERROR(INDEX(dados!T$2:T$4,MATCH('preenchimento cartas'!$AB19,dados!$Y$2:$Y$4,0)),"")</f>
        <v/>
      </c>
      <c r="T19" s="11" t="str">
        <f>IFERROR(INDEX(dados!U$2:U$4,MATCH('preenchimento cartas'!$AB19,dados!$Y$2:$Y$4,0)),"")</f>
        <v/>
      </c>
      <c r="U19" s="11" t="str">
        <f>IFERROR(INDEX(dados!V$2:V$4,MATCH('preenchimento cartas'!$AB19,dados!$Y$2:$Y$4,0)),"")</f>
        <v/>
      </c>
      <c r="V19" s="11" t="str">
        <f>IFERROR(INDEX(dados!W$2:W$4,MATCH('preenchimento cartas'!$AB19,dados!$Y$2:$Y$4,0)),"")</f>
        <v/>
      </c>
      <c r="W19" s="11" t="str">
        <f>IFERROR(INDEX(dados!X$2:X$4,MATCH('preenchimento cartas'!$AB19,dados!$Y$2:$Y$4,0)),"")</f>
        <v/>
      </c>
      <c r="X19" s="181"/>
      <c r="Y19" s="182" t="str">
        <f t="shared" si="10"/>
        <v/>
      </c>
      <c r="Z19" s="182" t="str">
        <f>IFERROR(INDEX(dados!$H$2:$H$6,MATCH('preenchimento cartas'!AG19,competição,0)),"")</f>
        <v/>
      </c>
      <c r="AA19" s="182" t="str">
        <f t="shared" si="11"/>
        <v/>
      </c>
      <c r="AB19" s="182" t="str">
        <f t="shared" si="12"/>
        <v/>
      </c>
      <c r="AC19" s="182" t="str" cm="1">
        <f t="array" ref="AC19">LEFT(Z19:Z19,1)&amp;IFERROR(IF(AJ19&lt;&gt;"",LEFT(AJ19,5)&amp;RIGHT(AJ19,1)&amp;RIGHT(AJ19,1),""),"")</f>
        <v/>
      </c>
      <c r="AD19" s="37">
        <v>10</v>
      </c>
      <c r="AE19" s="40"/>
      <c r="AF19" s="40"/>
      <c r="AG19" s="34"/>
      <c r="AH19" s="344"/>
      <c r="AI19" s="345"/>
      <c r="AJ19" s="32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B19" s="171"/>
      <c r="BC19" s="171"/>
      <c r="BD19" s="171"/>
      <c r="BE19" s="171"/>
      <c r="BF19" s="171"/>
      <c r="BG19" s="171"/>
      <c r="BH19" s="171"/>
    </row>
    <row r="20" spans="1:60" s="11" customFormat="1" ht="60.6" customHeight="1" x14ac:dyDescent="0.3">
      <c r="A20" s="11" t="str">
        <f t="shared" si="13"/>
        <v/>
      </c>
      <c r="B20" s="11" t="str">
        <f t="shared" si="4"/>
        <v/>
      </c>
      <c r="C20" s="11" t="str">
        <f t="shared" si="5"/>
        <v/>
      </c>
      <c r="D20" s="11" t="str">
        <f t="shared" si="6"/>
        <v/>
      </c>
      <c r="E20" s="11" t="str">
        <f t="shared" si="7"/>
        <v/>
      </c>
      <c r="F20" s="11" t="str">
        <f t="shared" si="8"/>
        <v/>
      </c>
      <c r="G20" s="11" t="str">
        <f t="shared" si="9"/>
        <v/>
      </c>
      <c r="I20" s="11">
        <f t="shared" ref="I20:O34" si="14">COUNTIF($AK20:$AZ20,I$9)</f>
        <v>0</v>
      </c>
      <c r="J20" s="11">
        <f t="shared" si="14"/>
        <v>0</v>
      </c>
      <c r="K20" s="11">
        <f t="shared" si="14"/>
        <v>0</v>
      </c>
      <c r="L20" s="11">
        <f t="shared" si="14"/>
        <v>0</v>
      </c>
      <c r="M20" s="11">
        <f t="shared" si="14"/>
        <v>0</v>
      </c>
      <c r="N20" s="11">
        <f t="shared" si="14"/>
        <v>0</v>
      </c>
      <c r="O20" s="11">
        <f t="shared" si="14"/>
        <v>0</v>
      </c>
      <c r="Q20" s="11" t="str">
        <f>IFERROR(INDEX(dados!R$2:R$4,MATCH('preenchimento cartas'!$AB20,dados!$Y$2:$Y$4,0)),"")</f>
        <v/>
      </c>
      <c r="R20" s="11" t="str">
        <f>IFERROR(INDEX(dados!S$2:S$4,MATCH('preenchimento cartas'!$AB20,dados!$Y$2:$Y$4,0)),"")</f>
        <v/>
      </c>
      <c r="S20" s="11" t="str">
        <f>IFERROR(INDEX(dados!T$2:T$4,MATCH('preenchimento cartas'!$AB20,dados!$Y$2:$Y$4,0)),"")</f>
        <v/>
      </c>
      <c r="T20" s="11" t="str">
        <f>IFERROR(INDEX(dados!U$2:U$4,MATCH('preenchimento cartas'!$AB20,dados!$Y$2:$Y$4,0)),"")</f>
        <v/>
      </c>
      <c r="U20" s="11" t="str">
        <f>IFERROR(INDEX(dados!V$2:V$4,MATCH('preenchimento cartas'!$AB20,dados!$Y$2:$Y$4,0)),"")</f>
        <v/>
      </c>
      <c r="V20" s="11" t="str">
        <f>IFERROR(INDEX(dados!W$2:W$4,MATCH('preenchimento cartas'!$AB20,dados!$Y$2:$Y$4,0)),"")</f>
        <v/>
      </c>
      <c r="W20" s="11" t="str">
        <f>IFERROR(INDEX(dados!X$2:X$4,MATCH('preenchimento cartas'!$AB20,dados!$Y$2:$Y$4,0)),"")</f>
        <v/>
      </c>
      <c r="X20" s="181"/>
      <c r="Y20" s="182" t="str">
        <f t="shared" si="10"/>
        <v/>
      </c>
      <c r="Z20" s="182" t="str">
        <f>IFERROR(INDEX(dados!$H$2:$H$6,MATCH('preenchimento cartas'!AG20,competição,0)),"")</f>
        <v/>
      </c>
      <c r="AA20" s="182" t="str">
        <f t="shared" si="11"/>
        <v/>
      </c>
      <c r="AB20" s="182" t="str">
        <f t="shared" si="12"/>
        <v/>
      </c>
      <c r="AC20" s="182" t="str" cm="1">
        <f t="array" ref="AC20">LEFT(Z20:Z20,1)&amp;IFERROR(IF(AJ20&lt;&gt;"",LEFT(AJ20,5)&amp;RIGHT(AJ20,1)&amp;RIGHT(AJ20,1),""),"")</f>
        <v/>
      </c>
      <c r="AD20" s="37">
        <v>11</v>
      </c>
      <c r="AE20" s="40"/>
      <c r="AF20" s="40"/>
      <c r="AG20" s="34"/>
      <c r="AH20" s="344"/>
      <c r="AI20" s="345"/>
      <c r="AJ20" s="32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B20" s="171"/>
      <c r="BC20" s="171"/>
      <c r="BD20" s="171"/>
      <c r="BE20" s="171"/>
      <c r="BF20" s="171"/>
      <c r="BG20" s="171"/>
      <c r="BH20" s="171"/>
    </row>
    <row r="21" spans="1:60" s="11" customFormat="1" ht="60.6" customHeight="1" x14ac:dyDescent="0.3">
      <c r="A21" s="11" t="str">
        <f t="shared" si="13"/>
        <v/>
      </c>
      <c r="B21" s="11" t="str">
        <f t="shared" si="4"/>
        <v/>
      </c>
      <c r="C21" s="11" t="str">
        <f t="shared" si="5"/>
        <v/>
      </c>
      <c r="D21" s="11" t="str">
        <f t="shared" si="6"/>
        <v/>
      </c>
      <c r="E21" s="11" t="str">
        <f t="shared" si="7"/>
        <v/>
      </c>
      <c r="F21" s="11" t="str">
        <f t="shared" si="8"/>
        <v/>
      </c>
      <c r="G21" s="11" t="str">
        <f t="shared" si="9"/>
        <v/>
      </c>
      <c r="I21" s="11">
        <f t="shared" si="14"/>
        <v>0</v>
      </c>
      <c r="J21" s="11">
        <f t="shared" si="14"/>
        <v>0</v>
      </c>
      <c r="K21" s="11">
        <f t="shared" si="14"/>
        <v>0</v>
      </c>
      <c r="L21" s="11">
        <f t="shared" si="14"/>
        <v>0</v>
      </c>
      <c r="M21" s="11">
        <f t="shared" si="14"/>
        <v>0</v>
      </c>
      <c r="N21" s="11">
        <f t="shared" si="14"/>
        <v>0</v>
      </c>
      <c r="O21" s="11">
        <f t="shared" si="14"/>
        <v>0</v>
      </c>
      <c r="Q21" s="11" t="str">
        <f>IFERROR(INDEX(dados!R$2:R$4,MATCH('preenchimento cartas'!$AB21,dados!$Y$2:$Y$4,0)),"")</f>
        <v/>
      </c>
      <c r="R21" s="11" t="str">
        <f>IFERROR(INDEX(dados!S$2:S$4,MATCH('preenchimento cartas'!$AB21,dados!$Y$2:$Y$4,0)),"")</f>
        <v/>
      </c>
      <c r="S21" s="11" t="str">
        <f>IFERROR(INDEX(dados!T$2:T$4,MATCH('preenchimento cartas'!$AB21,dados!$Y$2:$Y$4,0)),"")</f>
        <v/>
      </c>
      <c r="T21" s="11" t="str">
        <f>IFERROR(INDEX(dados!U$2:U$4,MATCH('preenchimento cartas'!$AB21,dados!$Y$2:$Y$4,0)),"")</f>
        <v/>
      </c>
      <c r="U21" s="11" t="str">
        <f>IFERROR(INDEX(dados!V$2:V$4,MATCH('preenchimento cartas'!$AB21,dados!$Y$2:$Y$4,0)),"")</f>
        <v/>
      </c>
      <c r="V21" s="11" t="str">
        <f>IFERROR(INDEX(dados!W$2:W$4,MATCH('preenchimento cartas'!$AB21,dados!$Y$2:$Y$4,0)),"")</f>
        <v/>
      </c>
      <c r="W21" s="11" t="str">
        <f>IFERROR(INDEX(dados!X$2:X$4,MATCH('preenchimento cartas'!$AB21,dados!$Y$2:$Y$4,0)),"")</f>
        <v/>
      </c>
      <c r="X21" s="181"/>
      <c r="Y21" s="182" t="str">
        <f t="shared" si="10"/>
        <v/>
      </c>
      <c r="Z21" s="182" t="str">
        <f>IFERROR(INDEX(dados!$H$2:$H$6,MATCH('preenchimento cartas'!AG21,competição,0)),"")</f>
        <v/>
      </c>
      <c r="AA21" s="182" t="str">
        <f t="shared" si="11"/>
        <v/>
      </c>
      <c r="AB21" s="182" t="str">
        <f t="shared" si="12"/>
        <v/>
      </c>
      <c r="AC21" s="182" t="str" cm="1">
        <f t="array" ref="AC21">LEFT(Z21:Z21,1)&amp;IFERROR(IF(AJ21&lt;&gt;"",LEFT(AJ21,5)&amp;RIGHT(AJ21,1)&amp;RIGHT(AJ21,1),""),"")</f>
        <v/>
      </c>
      <c r="AD21" s="37">
        <v>12</v>
      </c>
      <c r="AE21" s="40"/>
      <c r="AF21" s="40"/>
      <c r="AG21" s="34"/>
      <c r="AH21" s="344"/>
      <c r="AI21" s="345"/>
      <c r="AJ21" s="32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B21" s="171"/>
      <c r="BC21" s="171"/>
      <c r="BD21" s="171"/>
      <c r="BE21" s="171"/>
      <c r="BF21" s="171"/>
      <c r="BG21" s="171"/>
      <c r="BH21" s="171"/>
    </row>
    <row r="22" spans="1:60" s="11" customFormat="1" ht="60.6" customHeight="1" x14ac:dyDescent="0.3">
      <c r="A22" s="11" t="str">
        <f t="shared" si="13"/>
        <v/>
      </c>
      <c r="B22" s="11" t="str">
        <f t="shared" si="4"/>
        <v/>
      </c>
      <c r="C22" s="11" t="str">
        <f t="shared" si="5"/>
        <v/>
      </c>
      <c r="D22" s="11" t="str">
        <f t="shared" si="6"/>
        <v/>
      </c>
      <c r="E22" s="11" t="str">
        <f t="shared" si="7"/>
        <v/>
      </c>
      <c r="F22" s="11" t="str">
        <f t="shared" si="8"/>
        <v/>
      </c>
      <c r="G22" s="11" t="str">
        <f t="shared" si="9"/>
        <v/>
      </c>
      <c r="I22" s="11">
        <f t="shared" si="14"/>
        <v>0</v>
      </c>
      <c r="J22" s="11">
        <f t="shared" si="14"/>
        <v>0</v>
      </c>
      <c r="K22" s="11">
        <f t="shared" si="14"/>
        <v>0</v>
      </c>
      <c r="L22" s="11">
        <f t="shared" si="14"/>
        <v>0</v>
      </c>
      <c r="M22" s="11">
        <f t="shared" si="14"/>
        <v>0</v>
      </c>
      <c r="N22" s="11">
        <f t="shared" si="14"/>
        <v>0</v>
      </c>
      <c r="O22" s="11">
        <f t="shared" si="14"/>
        <v>0</v>
      </c>
      <c r="Q22" s="11" t="str">
        <f>IFERROR(INDEX(dados!R$2:R$4,MATCH('preenchimento cartas'!$AB22,dados!$Y$2:$Y$4,0)),"")</f>
        <v/>
      </c>
      <c r="R22" s="11" t="str">
        <f>IFERROR(INDEX(dados!S$2:S$4,MATCH('preenchimento cartas'!$AB22,dados!$Y$2:$Y$4,0)),"")</f>
        <v/>
      </c>
      <c r="S22" s="11" t="str">
        <f>IFERROR(INDEX(dados!T$2:T$4,MATCH('preenchimento cartas'!$AB22,dados!$Y$2:$Y$4,0)),"")</f>
        <v/>
      </c>
      <c r="T22" s="11" t="str">
        <f>IFERROR(INDEX(dados!U$2:U$4,MATCH('preenchimento cartas'!$AB22,dados!$Y$2:$Y$4,0)),"")</f>
        <v/>
      </c>
      <c r="U22" s="11" t="str">
        <f>IFERROR(INDEX(dados!V$2:V$4,MATCH('preenchimento cartas'!$AB22,dados!$Y$2:$Y$4,0)),"")</f>
        <v/>
      </c>
      <c r="V22" s="11" t="str">
        <f>IFERROR(INDEX(dados!W$2:W$4,MATCH('preenchimento cartas'!$AB22,dados!$Y$2:$Y$4,0)),"")</f>
        <v/>
      </c>
      <c r="W22" s="11" t="str">
        <f>IFERROR(INDEX(dados!X$2:X$4,MATCH('preenchimento cartas'!$AB22,dados!$Y$2:$Y$4,0)),"")</f>
        <v/>
      </c>
      <c r="X22" s="181"/>
      <c r="Y22" s="182" t="str">
        <f t="shared" si="10"/>
        <v/>
      </c>
      <c r="Z22" s="182" t="str">
        <f>IFERROR(INDEX(dados!$H$2:$H$6,MATCH('preenchimento cartas'!AG22,competição,0)),"")</f>
        <v/>
      </c>
      <c r="AA22" s="182" t="str">
        <f t="shared" si="11"/>
        <v/>
      </c>
      <c r="AB22" s="182" t="str">
        <f t="shared" si="12"/>
        <v/>
      </c>
      <c r="AC22" s="182" t="str" cm="1">
        <f t="array" ref="AC22">LEFT(Z22:Z22,1)&amp;IFERROR(IF(AJ22&lt;&gt;"",LEFT(AJ22,5)&amp;RIGHT(AJ22,1)&amp;RIGHT(AJ22,1),""),"")</f>
        <v/>
      </c>
      <c r="AD22" s="37">
        <v>13</v>
      </c>
      <c r="AE22" s="40"/>
      <c r="AF22" s="40"/>
      <c r="AG22" s="34"/>
      <c r="AH22" s="344"/>
      <c r="AI22" s="345"/>
      <c r="AJ22" s="32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B22" s="171"/>
      <c r="BC22" s="171"/>
      <c r="BD22" s="171"/>
      <c r="BE22" s="171"/>
      <c r="BF22" s="171"/>
      <c r="BG22" s="171"/>
      <c r="BH22" s="171"/>
    </row>
    <row r="23" spans="1:60" s="11" customFormat="1" ht="60.6" customHeight="1" x14ac:dyDescent="0.3">
      <c r="A23" s="11" t="str">
        <f t="shared" si="13"/>
        <v/>
      </c>
      <c r="B23" s="11" t="str">
        <f t="shared" si="4"/>
        <v/>
      </c>
      <c r="C23" s="11" t="str">
        <f t="shared" si="5"/>
        <v/>
      </c>
      <c r="D23" s="11" t="str">
        <f t="shared" si="6"/>
        <v/>
      </c>
      <c r="E23" s="11" t="str">
        <f t="shared" si="7"/>
        <v/>
      </c>
      <c r="F23" s="11" t="str">
        <f t="shared" si="8"/>
        <v/>
      </c>
      <c r="G23" s="11" t="str">
        <f t="shared" si="9"/>
        <v/>
      </c>
      <c r="I23" s="11">
        <f t="shared" si="14"/>
        <v>0</v>
      </c>
      <c r="J23" s="11">
        <f t="shared" si="14"/>
        <v>0</v>
      </c>
      <c r="K23" s="11">
        <f t="shared" si="14"/>
        <v>0</v>
      </c>
      <c r="L23" s="11">
        <f t="shared" si="14"/>
        <v>0</v>
      </c>
      <c r="M23" s="11">
        <f t="shared" si="14"/>
        <v>0</v>
      </c>
      <c r="N23" s="11">
        <f t="shared" si="14"/>
        <v>0</v>
      </c>
      <c r="O23" s="11">
        <f t="shared" si="14"/>
        <v>0</v>
      </c>
      <c r="Q23" s="11" t="str">
        <f>IFERROR(INDEX(dados!R$2:R$4,MATCH('preenchimento cartas'!$AB23,dados!$Y$2:$Y$4,0)),"")</f>
        <v/>
      </c>
      <c r="R23" s="11" t="str">
        <f>IFERROR(INDEX(dados!S$2:S$4,MATCH('preenchimento cartas'!$AB23,dados!$Y$2:$Y$4,0)),"")</f>
        <v/>
      </c>
      <c r="S23" s="11" t="str">
        <f>IFERROR(INDEX(dados!T$2:T$4,MATCH('preenchimento cartas'!$AB23,dados!$Y$2:$Y$4,0)),"")</f>
        <v/>
      </c>
      <c r="T23" s="11" t="str">
        <f>IFERROR(INDEX(dados!U$2:U$4,MATCH('preenchimento cartas'!$AB23,dados!$Y$2:$Y$4,0)),"")</f>
        <v/>
      </c>
      <c r="U23" s="11" t="str">
        <f>IFERROR(INDEX(dados!V$2:V$4,MATCH('preenchimento cartas'!$AB23,dados!$Y$2:$Y$4,0)),"")</f>
        <v/>
      </c>
      <c r="V23" s="11" t="str">
        <f>IFERROR(INDEX(dados!W$2:W$4,MATCH('preenchimento cartas'!$AB23,dados!$Y$2:$Y$4,0)),"")</f>
        <v/>
      </c>
      <c r="W23" s="11" t="str">
        <f>IFERROR(INDEX(dados!X$2:X$4,MATCH('preenchimento cartas'!$AB23,dados!$Y$2:$Y$4,0)),"")</f>
        <v/>
      </c>
      <c r="X23" s="181"/>
      <c r="Y23" s="182" t="str">
        <f t="shared" si="10"/>
        <v/>
      </c>
      <c r="Z23" s="182" t="str">
        <f>IFERROR(INDEX(dados!$H$2:$H$6,MATCH('preenchimento cartas'!AG23,competição,0)),"")</f>
        <v/>
      </c>
      <c r="AA23" s="182" t="str">
        <f t="shared" si="11"/>
        <v/>
      </c>
      <c r="AB23" s="182" t="str">
        <f t="shared" si="12"/>
        <v/>
      </c>
      <c r="AC23" s="182" t="str" cm="1">
        <f t="array" ref="AC23">LEFT(Z23:Z23,1)&amp;IFERROR(IF(AJ23&lt;&gt;"",LEFT(AJ23,5)&amp;RIGHT(AJ23,1)&amp;RIGHT(AJ23,1),""),"")</f>
        <v/>
      </c>
      <c r="AD23" s="37">
        <v>14</v>
      </c>
      <c r="AE23" s="40"/>
      <c r="AF23" s="40"/>
      <c r="AG23" s="34"/>
      <c r="AH23" s="344"/>
      <c r="AI23" s="345"/>
      <c r="AJ23" s="32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B23" s="171"/>
      <c r="BC23" s="171"/>
      <c r="BD23" s="171"/>
      <c r="BE23" s="171"/>
      <c r="BF23" s="171"/>
      <c r="BG23" s="171"/>
      <c r="BH23" s="171"/>
    </row>
    <row r="24" spans="1:60" s="11" customFormat="1" ht="60.6" customHeight="1" x14ac:dyDescent="0.3">
      <c r="A24" s="11" t="str">
        <f t="shared" si="13"/>
        <v/>
      </c>
      <c r="B24" s="11" t="str">
        <f t="shared" si="4"/>
        <v/>
      </c>
      <c r="C24" s="11" t="str">
        <f t="shared" si="5"/>
        <v/>
      </c>
      <c r="D24" s="11" t="str">
        <f t="shared" si="6"/>
        <v/>
      </c>
      <c r="E24" s="11" t="str">
        <f t="shared" si="7"/>
        <v/>
      </c>
      <c r="F24" s="11" t="str">
        <f t="shared" si="8"/>
        <v/>
      </c>
      <c r="G24" s="11" t="str">
        <f t="shared" si="9"/>
        <v/>
      </c>
      <c r="I24" s="11">
        <f t="shared" si="14"/>
        <v>0</v>
      </c>
      <c r="J24" s="11">
        <f t="shared" si="14"/>
        <v>0</v>
      </c>
      <c r="K24" s="11">
        <f t="shared" si="14"/>
        <v>0</v>
      </c>
      <c r="L24" s="11">
        <f t="shared" si="14"/>
        <v>0</v>
      </c>
      <c r="M24" s="11">
        <f t="shared" si="14"/>
        <v>0</v>
      </c>
      <c r="N24" s="11">
        <f t="shared" si="14"/>
        <v>0</v>
      </c>
      <c r="O24" s="11">
        <f t="shared" si="14"/>
        <v>0</v>
      </c>
      <c r="Q24" s="11" t="str">
        <f>IFERROR(INDEX(dados!R$2:R$4,MATCH('preenchimento cartas'!$AB24,dados!$Y$2:$Y$4,0)),"")</f>
        <v/>
      </c>
      <c r="R24" s="11" t="str">
        <f>IFERROR(INDEX(dados!S$2:S$4,MATCH('preenchimento cartas'!$AB24,dados!$Y$2:$Y$4,0)),"")</f>
        <v/>
      </c>
      <c r="S24" s="11" t="str">
        <f>IFERROR(INDEX(dados!T$2:T$4,MATCH('preenchimento cartas'!$AB24,dados!$Y$2:$Y$4,0)),"")</f>
        <v/>
      </c>
      <c r="T24" s="11" t="str">
        <f>IFERROR(INDEX(dados!U$2:U$4,MATCH('preenchimento cartas'!$AB24,dados!$Y$2:$Y$4,0)),"")</f>
        <v/>
      </c>
      <c r="U24" s="11" t="str">
        <f>IFERROR(INDEX(dados!V$2:V$4,MATCH('preenchimento cartas'!$AB24,dados!$Y$2:$Y$4,0)),"")</f>
        <v/>
      </c>
      <c r="V24" s="11" t="str">
        <f>IFERROR(INDEX(dados!W$2:W$4,MATCH('preenchimento cartas'!$AB24,dados!$Y$2:$Y$4,0)),"")</f>
        <v/>
      </c>
      <c r="W24" s="11" t="str">
        <f>IFERROR(INDEX(dados!X$2:X$4,MATCH('preenchimento cartas'!$AB24,dados!$Y$2:$Y$4,0)),"")</f>
        <v/>
      </c>
      <c r="X24" s="181"/>
      <c r="Y24" s="182" t="str">
        <f t="shared" si="10"/>
        <v/>
      </c>
      <c r="Z24" s="182" t="str">
        <f>IFERROR(INDEX(dados!$H$2:$H$6,MATCH('preenchimento cartas'!AG24,competição,0)),"")</f>
        <v/>
      </c>
      <c r="AA24" s="182" t="str">
        <f t="shared" si="11"/>
        <v/>
      </c>
      <c r="AB24" s="182" t="str">
        <f t="shared" si="12"/>
        <v/>
      </c>
      <c r="AC24" s="182" t="str" cm="1">
        <f t="array" ref="AC24">LEFT(Z24:Z24,1)&amp;IFERROR(IF(AJ24&lt;&gt;"",LEFT(AJ24,5)&amp;RIGHT(AJ24,1)&amp;RIGHT(AJ24,1),""),"")</f>
        <v/>
      </c>
      <c r="AD24" s="37">
        <v>15</v>
      </c>
      <c r="AE24" s="40"/>
      <c r="AF24" s="40"/>
      <c r="AG24" s="34"/>
      <c r="AH24" s="344"/>
      <c r="AI24" s="345"/>
      <c r="AJ24" s="32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B24" s="171"/>
      <c r="BC24" s="171"/>
      <c r="BD24" s="171"/>
      <c r="BE24" s="171"/>
      <c r="BF24" s="171"/>
      <c r="BG24" s="171"/>
      <c r="BH24" s="171"/>
    </row>
    <row r="25" spans="1:60" s="11" customFormat="1" ht="60.6" customHeight="1" x14ac:dyDescent="0.3">
      <c r="A25" s="11" t="str">
        <f t="shared" si="13"/>
        <v/>
      </c>
      <c r="B25" s="11" t="str">
        <f t="shared" si="4"/>
        <v/>
      </c>
      <c r="C25" s="11" t="str">
        <f t="shared" si="5"/>
        <v/>
      </c>
      <c r="D25" s="11" t="str">
        <f t="shared" si="6"/>
        <v/>
      </c>
      <c r="E25" s="11" t="str">
        <f t="shared" si="7"/>
        <v/>
      </c>
      <c r="F25" s="11" t="str">
        <f t="shared" si="8"/>
        <v/>
      </c>
      <c r="G25" s="11" t="str">
        <f t="shared" si="9"/>
        <v/>
      </c>
      <c r="I25" s="11">
        <f t="shared" si="14"/>
        <v>0</v>
      </c>
      <c r="J25" s="11">
        <f t="shared" si="14"/>
        <v>0</v>
      </c>
      <c r="K25" s="11">
        <f t="shared" si="14"/>
        <v>0</v>
      </c>
      <c r="L25" s="11">
        <f t="shared" si="14"/>
        <v>0</v>
      </c>
      <c r="M25" s="11">
        <f t="shared" si="14"/>
        <v>0</v>
      </c>
      <c r="N25" s="11">
        <f t="shared" si="14"/>
        <v>0</v>
      </c>
      <c r="O25" s="11">
        <f t="shared" si="14"/>
        <v>0</v>
      </c>
      <c r="Q25" s="11" t="str">
        <f>IFERROR(INDEX(dados!R$2:R$4,MATCH('preenchimento cartas'!$AB25,dados!$Y$2:$Y$4,0)),"")</f>
        <v/>
      </c>
      <c r="R25" s="11" t="str">
        <f>IFERROR(INDEX(dados!S$2:S$4,MATCH('preenchimento cartas'!$AB25,dados!$Y$2:$Y$4,0)),"")</f>
        <v/>
      </c>
      <c r="S25" s="11" t="str">
        <f>IFERROR(INDEX(dados!T$2:T$4,MATCH('preenchimento cartas'!$AB25,dados!$Y$2:$Y$4,0)),"")</f>
        <v/>
      </c>
      <c r="T25" s="11" t="str">
        <f>IFERROR(INDEX(dados!U$2:U$4,MATCH('preenchimento cartas'!$AB25,dados!$Y$2:$Y$4,0)),"")</f>
        <v/>
      </c>
      <c r="U25" s="11" t="str">
        <f>IFERROR(INDEX(dados!V$2:V$4,MATCH('preenchimento cartas'!$AB25,dados!$Y$2:$Y$4,0)),"")</f>
        <v/>
      </c>
      <c r="V25" s="11" t="str">
        <f>IFERROR(INDEX(dados!W$2:W$4,MATCH('preenchimento cartas'!$AB25,dados!$Y$2:$Y$4,0)),"")</f>
        <v/>
      </c>
      <c r="W25" s="11" t="str">
        <f>IFERROR(INDEX(dados!X$2:X$4,MATCH('preenchimento cartas'!$AB25,dados!$Y$2:$Y$4,0)),"")</f>
        <v/>
      </c>
      <c r="X25" s="181"/>
      <c r="Y25" s="182" t="str">
        <f t="shared" si="10"/>
        <v/>
      </c>
      <c r="Z25" s="182" t="str">
        <f>IFERROR(INDEX(dados!$H$2:$H$6,MATCH('preenchimento cartas'!AG25,competição,0)),"")</f>
        <v/>
      </c>
      <c r="AA25" s="182" t="str">
        <f t="shared" si="11"/>
        <v/>
      </c>
      <c r="AB25" s="182" t="str">
        <f t="shared" si="12"/>
        <v/>
      </c>
      <c r="AC25" s="182" t="str" cm="1">
        <f t="array" ref="AC25">LEFT(Z25:Z25,1)&amp;IFERROR(IF(AJ25&lt;&gt;"",LEFT(AJ25,5)&amp;RIGHT(AJ25,1)&amp;RIGHT(AJ25,1),""),"")</f>
        <v/>
      </c>
      <c r="AD25" s="37">
        <v>16</v>
      </c>
      <c r="AE25" s="40"/>
      <c r="AF25" s="40"/>
      <c r="AG25" s="34"/>
      <c r="AH25" s="344"/>
      <c r="AI25" s="345"/>
      <c r="AJ25" s="32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B25" s="171"/>
      <c r="BC25" s="171"/>
      <c r="BD25" s="171"/>
      <c r="BE25" s="171"/>
      <c r="BF25" s="171"/>
      <c r="BG25" s="171"/>
      <c r="BH25" s="171"/>
    </row>
    <row r="26" spans="1:60" s="11" customFormat="1" ht="60.6" customHeight="1" x14ac:dyDescent="0.3">
      <c r="A26" s="11" t="str">
        <f t="shared" si="13"/>
        <v/>
      </c>
      <c r="B26" s="11" t="str">
        <f t="shared" si="4"/>
        <v/>
      </c>
      <c r="C26" s="11" t="str">
        <f t="shared" si="5"/>
        <v/>
      </c>
      <c r="D26" s="11" t="str">
        <f t="shared" si="6"/>
        <v/>
      </c>
      <c r="E26" s="11" t="str">
        <f t="shared" si="7"/>
        <v/>
      </c>
      <c r="F26" s="11" t="str">
        <f t="shared" si="8"/>
        <v/>
      </c>
      <c r="G26" s="11" t="str">
        <f t="shared" si="9"/>
        <v/>
      </c>
      <c r="I26" s="11">
        <f t="shared" si="14"/>
        <v>0</v>
      </c>
      <c r="J26" s="11">
        <f t="shared" si="14"/>
        <v>0</v>
      </c>
      <c r="K26" s="11">
        <f t="shared" si="14"/>
        <v>0</v>
      </c>
      <c r="L26" s="11">
        <f t="shared" si="14"/>
        <v>0</v>
      </c>
      <c r="M26" s="11">
        <f t="shared" si="14"/>
        <v>0</v>
      </c>
      <c r="N26" s="11">
        <f t="shared" si="14"/>
        <v>0</v>
      </c>
      <c r="O26" s="11">
        <f t="shared" si="14"/>
        <v>0</v>
      </c>
      <c r="Q26" s="11" t="str">
        <f>IFERROR(INDEX(dados!R$2:R$4,MATCH('preenchimento cartas'!$AB26,dados!$Y$2:$Y$4,0)),"")</f>
        <v/>
      </c>
      <c r="R26" s="11" t="str">
        <f>IFERROR(INDEX(dados!S$2:S$4,MATCH('preenchimento cartas'!$AB26,dados!$Y$2:$Y$4,0)),"")</f>
        <v/>
      </c>
      <c r="S26" s="11" t="str">
        <f>IFERROR(INDEX(dados!T$2:T$4,MATCH('preenchimento cartas'!$AB26,dados!$Y$2:$Y$4,0)),"")</f>
        <v/>
      </c>
      <c r="T26" s="11" t="str">
        <f>IFERROR(INDEX(dados!U$2:U$4,MATCH('preenchimento cartas'!$AB26,dados!$Y$2:$Y$4,0)),"")</f>
        <v/>
      </c>
      <c r="U26" s="11" t="str">
        <f>IFERROR(INDEX(dados!V$2:V$4,MATCH('preenchimento cartas'!$AB26,dados!$Y$2:$Y$4,0)),"")</f>
        <v/>
      </c>
      <c r="V26" s="11" t="str">
        <f>IFERROR(INDEX(dados!W$2:W$4,MATCH('preenchimento cartas'!$AB26,dados!$Y$2:$Y$4,0)),"")</f>
        <v/>
      </c>
      <c r="W26" s="11" t="str">
        <f>IFERROR(INDEX(dados!X$2:X$4,MATCH('preenchimento cartas'!$AB26,dados!$Y$2:$Y$4,0)),"")</f>
        <v/>
      </c>
      <c r="X26" s="181"/>
      <c r="Y26" s="182" t="str">
        <f t="shared" si="10"/>
        <v/>
      </c>
      <c r="Z26" s="182" t="str">
        <f>IFERROR(INDEX(dados!$H$2:$H$6,MATCH('preenchimento cartas'!AG26,competição,0)),"")</f>
        <v/>
      </c>
      <c r="AA26" s="182" t="str">
        <f t="shared" si="11"/>
        <v/>
      </c>
      <c r="AB26" s="182" t="str">
        <f t="shared" si="12"/>
        <v/>
      </c>
      <c r="AC26" s="182" t="str" cm="1">
        <f t="array" ref="AC26">LEFT(Z26:Z26,1)&amp;IFERROR(IF(AJ26&lt;&gt;"",LEFT(AJ26,5)&amp;RIGHT(AJ26,1)&amp;RIGHT(AJ26,1),""),"")</f>
        <v/>
      </c>
      <c r="AD26" s="37">
        <v>17</v>
      </c>
      <c r="AE26" s="40"/>
      <c r="AF26" s="40"/>
      <c r="AG26" s="34"/>
      <c r="AH26" s="344"/>
      <c r="AI26" s="345"/>
      <c r="AJ26" s="32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B26" s="171"/>
      <c r="BC26" s="171"/>
      <c r="BD26" s="171"/>
      <c r="BE26" s="171"/>
      <c r="BF26" s="171"/>
      <c r="BG26" s="171"/>
      <c r="BH26" s="171"/>
    </row>
    <row r="27" spans="1:60" s="11" customFormat="1" ht="60.6" customHeight="1" x14ac:dyDescent="0.3">
      <c r="A27" s="11" t="str">
        <f t="shared" si="13"/>
        <v/>
      </c>
      <c r="B27" s="11" t="str">
        <f t="shared" si="4"/>
        <v/>
      </c>
      <c r="C27" s="11" t="str">
        <f t="shared" si="5"/>
        <v/>
      </c>
      <c r="D27" s="11" t="str">
        <f t="shared" si="6"/>
        <v/>
      </c>
      <c r="E27" s="11" t="str">
        <f t="shared" si="7"/>
        <v/>
      </c>
      <c r="F27" s="11" t="str">
        <f t="shared" si="8"/>
        <v/>
      </c>
      <c r="G27" s="11" t="str">
        <f t="shared" si="9"/>
        <v/>
      </c>
      <c r="I27" s="11">
        <f t="shared" si="14"/>
        <v>0</v>
      </c>
      <c r="J27" s="11">
        <f t="shared" si="14"/>
        <v>0</v>
      </c>
      <c r="K27" s="11">
        <f t="shared" si="14"/>
        <v>0</v>
      </c>
      <c r="L27" s="11">
        <f t="shared" si="14"/>
        <v>0</v>
      </c>
      <c r="M27" s="11">
        <f t="shared" si="14"/>
        <v>0</v>
      </c>
      <c r="N27" s="11">
        <f t="shared" si="14"/>
        <v>0</v>
      </c>
      <c r="O27" s="11">
        <f t="shared" si="14"/>
        <v>0</v>
      </c>
      <c r="Q27" s="11" t="str">
        <f>IFERROR(INDEX(dados!R$2:R$4,MATCH('preenchimento cartas'!$AB27,dados!$Y$2:$Y$4,0)),"")</f>
        <v/>
      </c>
      <c r="R27" s="11" t="str">
        <f>IFERROR(INDEX(dados!S$2:S$4,MATCH('preenchimento cartas'!$AB27,dados!$Y$2:$Y$4,0)),"")</f>
        <v/>
      </c>
      <c r="S27" s="11" t="str">
        <f>IFERROR(INDEX(dados!T$2:T$4,MATCH('preenchimento cartas'!$AB27,dados!$Y$2:$Y$4,0)),"")</f>
        <v/>
      </c>
      <c r="T27" s="11" t="str">
        <f>IFERROR(INDEX(dados!U$2:U$4,MATCH('preenchimento cartas'!$AB27,dados!$Y$2:$Y$4,0)),"")</f>
        <v/>
      </c>
      <c r="U27" s="11" t="str">
        <f>IFERROR(INDEX(dados!V$2:V$4,MATCH('preenchimento cartas'!$AB27,dados!$Y$2:$Y$4,0)),"")</f>
        <v/>
      </c>
      <c r="V27" s="11" t="str">
        <f>IFERROR(INDEX(dados!W$2:W$4,MATCH('preenchimento cartas'!$AB27,dados!$Y$2:$Y$4,0)),"")</f>
        <v/>
      </c>
      <c r="W27" s="11" t="str">
        <f>IFERROR(INDEX(dados!X$2:X$4,MATCH('preenchimento cartas'!$AB27,dados!$Y$2:$Y$4,0)),"")</f>
        <v/>
      </c>
      <c r="X27" s="181"/>
      <c r="Y27" s="182" t="str">
        <f t="shared" si="10"/>
        <v/>
      </c>
      <c r="Z27" s="182" t="str">
        <f>IFERROR(INDEX(dados!$H$2:$H$6,MATCH('preenchimento cartas'!AG27,competição,0)),"")</f>
        <v/>
      </c>
      <c r="AA27" s="182" t="str">
        <f t="shared" si="11"/>
        <v/>
      </c>
      <c r="AB27" s="182" t="str">
        <f t="shared" si="12"/>
        <v/>
      </c>
      <c r="AC27" s="182" t="str" cm="1">
        <f t="array" ref="AC27">LEFT(Z27:Z27,1)&amp;IFERROR(IF(AJ27&lt;&gt;"",LEFT(AJ27,5)&amp;RIGHT(AJ27,1)&amp;RIGHT(AJ27,1),""),"")</f>
        <v/>
      </c>
      <c r="AD27" s="37">
        <v>18</v>
      </c>
      <c r="AE27" s="40"/>
      <c r="AF27" s="40"/>
      <c r="AG27" s="34"/>
      <c r="AH27" s="344"/>
      <c r="AI27" s="345"/>
      <c r="AJ27" s="32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B27" s="171"/>
      <c r="BC27" s="171"/>
      <c r="BD27" s="171"/>
      <c r="BE27" s="171"/>
      <c r="BF27" s="171"/>
      <c r="BG27" s="171"/>
      <c r="BH27" s="171"/>
    </row>
    <row r="28" spans="1:60" s="11" customFormat="1" ht="60.6" customHeight="1" x14ac:dyDescent="0.3">
      <c r="A28" s="11" t="str">
        <f t="shared" si="13"/>
        <v/>
      </c>
      <c r="B28" s="11" t="str">
        <f t="shared" si="4"/>
        <v/>
      </c>
      <c r="C28" s="11" t="str">
        <f t="shared" si="5"/>
        <v/>
      </c>
      <c r="D28" s="11" t="str">
        <f t="shared" si="6"/>
        <v/>
      </c>
      <c r="E28" s="11" t="str">
        <f t="shared" si="7"/>
        <v/>
      </c>
      <c r="F28" s="11" t="str">
        <f t="shared" si="8"/>
        <v/>
      </c>
      <c r="G28" s="11" t="str">
        <f t="shared" si="9"/>
        <v/>
      </c>
      <c r="I28" s="11">
        <f t="shared" si="14"/>
        <v>0</v>
      </c>
      <c r="J28" s="11">
        <f t="shared" si="14"/>
        <v>0</v>
      </c>
      <c r="K28" s="11">
        <f t="shared" si="14"/>
        <v>0</v>
      </c>
      <c r="L28" s="11">
        <f t="shared" si="14"/>
        <v>0</v>
      </c>
      <c r="M28" s="11">
        <f t="shared" si="14"/>
        <v>0</v>
      </c>
      <c r="N28" s="11">
        <f t="shared" si="14"/>
        <v>0</v>
      </c>
      <c r="O28" s="11">
        <f t="shared" si="14"/>
        <v>0</v>
      </c>
      <c r="Q28" s="11" t="str">
        <f>IFERROR(INDEX(dados!R$2:R$4,MATCH('preenchimento cartas'!$AB28,dados!$Y$2:$Y$4,0)),"")</f>
        <v/>
      </c>
      <c r="R28" s="11" t="str">
        <f>IFERROR(INDEX(dados!S$2:S$4,MATCH('preenchimento cartas'!$AB28,dados!$Y$2:$Y$4,0)),"")</f>
        <v/>
      </c>
      <c r="S28" s="11" t="str">
        <f>IFERROR(INDEX(dados!T$2:T$4,MATCH('preenchimento cartas'!$AB28,dados!$Y$2:$Y$4,0)),"")</f>
        <v/>
      </c>
      <c r="T28" s="11" t="str">
        <f>IFERROR(INDEX(dados!U$2:U$4,MATCH('preenchimento cartas'!$AB28,dados!$Y$2:$Y$4,0)),"")</f>
        <v/>
      </c>
      <c r="U28" s="11" t="str">
        <f>IFERROR(INDEX(dados!V$2:V$4,MATCH('preenchimento cartas'!$AB28,dados!$Y$2:$Y$4,0)),"")</f>
        <v/>
      </c>
      <c r="V28" s="11" t="str">
        <f>IFERROR(INDEX(dados!W$2:W$4,MATCH('preenchimento cartas'!$AB28,dados!$Y$2:$Y$4,0)),"")</f>
        <v/>
      </c>
      <c r="W28" s="11" t="str">
        <f>IFERROR(INDEX(dados!X$2:X$4,MATCH('preenchimento cartas'!$AB28,dados!$Y$2:$Y$4,0)),"")</f>
        <v/>
      </c>
      <c r="X28" s="181"/>
      <c r="Y28" s="182" t="str">
        <f t="shared" si="10"/>
        <v/>
      </c>
      <c r="Z28" s="182" t="str">
        <f>IFERROR(INDEX(dados!$H$2:$H$6,MATCH('preenchimento cartas'!AG28,competição,0)),"")</f>
        <v/>
      </c>
      <c r="AA28" s="182" t="str">
        <f t="shared" si="11"/>
        <v/>
      </c>
      <c r="AB28" s="182" t="str">
        <f t="shared" si="12"/>
        <v/>
      </c>
      <c r="AC28" s="182" t="str" cm="1">
        <f t="array" ref="AC28">LEFT(Z28:Z28,1)&amp;IFERROR(IF(AJ28&lt;&gt;"",LEFT(AJ28,5)&amp;RIGHT(AJ28,1)&amp;RIGHT(AJ28,1),""),"")</f>
        <v/>
      </c>
      <c r="AD28" s="37">
        <v>19</v>
      </c>
      <c r="AE28" s="40"/>
      <c r="AF28" s="40"/>
      <c r="AG28" s="34"/>
      <c r="AH28" s="344"/>
      <c r="AI28" s="345"/>
      <c r="AJ28" s="32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B28" s="171"/>
      <c r="BC28" s="171"/>
      <c r="BD28" s="171"/>
      <c r="BE28" s="171"/>
      <c r="BF28" s="171"/>
      <c r="BG28" s="171"/>
      <c r="BH28" s="171"/>
    </row>
    <row r="29" spans="1:60" s="11" customFormat="1" ht="60.6" customHeight="1" x14ac:dyDescent="0.3">
      <c r="A29" s="11" t="str">
        <f t="shared" si="13"/>
        <v/>
      </c>
      <c r="B29" s="11" t="str">
        <f t="shared" si="4"/>
        <v/>
      </c>
      <c r="C29" s="11" t="str">
        <f t="shared" si="5"/>
        <v/>
      </c>
      <c r="D29" s="11" t="str">
        <f t="shared" si="6"/>
        <v/>
      </c>
      <c r="E29" s="11" t="str">
        <f t="shared" si="7"/>
        <v/>
      </c>
      <c r="F29" s="11" t="str">
        <f t="shared" si="8"/>
        <v/>
      </c>
      <c r="G29" s="11" t="str">
        <f t="shared" si="9"/>
        <v/>
      </c>
      <c r="I29" s="11">
        <f t="shared" si="14"/>
        <v>0</v>
      </c>
      <c r="J29" s="11">
        <f t="shared" si="14"/>
        <v>0</v>
      </c>
      <c r="K29" s="11">
        <f t="shared" si="14"/>
        <v>0</v>
      </c>
      <c r="L29" s="11">
        <f t="shared" si="14"/>
        <v>0</v>
      </c>
      <c r="M29" s="11">
        <f t="shared" si="14"/>
        <v>0</v>
      </c>
      <c r="N29" s="11">
        <f t="shared" si="14"/>
        <v>0</v>
      </c>
      <c r="O29" s="11">
        <f t="shared" si="14"/>
        <v>0</v>
      </c>
      <c r="Q29" s="11" t="str">
        <f>IFERROR(INDEX(dados!R$2:R$4,MATCH('preenchimento cartas'!$AB29,dados!$Y$2:$Y$4,0)),"")</f>
        <v/>
      </c>
      <c r="R29" s="11" t="str">
        <f>IFERROR(INDEX(dados!S$2:S$4,MATCH('preenchimento cartas'!$AB29,dados!$Y$2:$Y$4,0)),"")</f>
        <v/>
      </c>
      <c r="S29" s="11" t="str">
        <f>IFERROR(INDEX(dados!T$2:T$4,MATCH('preenchimento cartas'!$AB29,dados!$Y$2:$Y$4,0)),"")</f>
        <v/>
      </c>
      <c r="T29" s="11" t="str">
        <f>IFERROR(INDEX(dados!U$2:U$4,MATCH('preenchimento cartas'!$AB29,dados!$Y$2:$Y$4,0)),"")</f>
        <v/>
      </c>
      <c r="U29" s="11" t="str">
        <f>IFERROR(INDEX(dados!V$2:V$4,MATCH('preenchimento cartas'!$AB29,dados!$Y$2:$Y$4,0)),"")</f>
        <v/>
      </c>
      <c r="V29" s="11" t="str">
        <f>IFERROR(INDEX(dados!W$2:W$4,MATCH('preenchimento cartas'!$AB29,dados!$Y$2:$Y$4,0)),"")</f>
        <v/>
      </c>
      <c r="W29" s="11" t="str">
        <f>IFERROR(INDEX(dados!X$2:X$4,MATCH('preenchimento cartas'!$AB29,dados!$Y$2:$Y$4,0)),"")</f>
        <v/>
      </c>
      <c r="X29" s="181"/>
      <c r="Y29" s="182" t="str">
        <f t="shared" si="10"/>
        <v/>
      </c>
      <c r="Z29" s="182" t="str">
        <f>IFERROR(INDEX(dados!$H$2:$H$6,MATCH('preenchimento cartas'!AG29,competição,0)),"")</f>
        <v/>
      </c>
      <c r="AA29" s="182" t="str">
        <f t="shared" si="11"/>
        <v/>
      </c>
      <c r="AB29" s="182" t="str">
        <f t="shared" si="12"/>
        <v/>
      </c>
      <c r="AC29" s="182" t="str" cm="1">
        <f t="array" ref="AC29">LEFT(Z29:Z29,1)&amp;IFERROR(IF(AJ29&lt;&gt;"",LEFT(AJ29,5)&amp;RIGHT(AJ29,1)&amp;RIGHT(AJ29,1),""),"")</f>
        <v/>
      </c>
      <c r="AD29" s="37">
        <v>20</v>
      </c>
      <c r="AE29" s="40"/>
      <c r="AF29" s="40"/>
      <c r="AG29" s="34"/>
      <c r="AH29" s="344"/>
      <c r="AI29" s="345"/>
      <c r="AJ29" s="32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B29" s="171"/>
      <c r="BC29" s="171"/>
      <c r="BD29" s="171"/>
      <c r="BE29" s="171"/>
      <c r="BF29" s="171"/>
      <c r="BG29" s="171"/>
      <c r="BH29" s="171"/>
    </row>
    <row r="30" spans="1:60" s="11" customFormat="1" ht="60.6" customHeight="1" x14ac:dyDescent="0.3">
      <c r="A30" s="11" t="str">
        <f t="shared" si="13"/>
        <v/>
      </c>
      <c r="B30" s="11" t="str">
        <f t="shared" si="4"/>
        <v/>
      </c>
      <c r="C30" s="11" t="str">
        <f t="shared" si="5"/>
        <v/>
      </c>
      <c r="D30" s="11" t="str">
        <f t="shared" si="6"/>
        <v/>
      </c>
      <c r="E30" s="11" t="str">
        <f t="shared" si="7"/>
        <v/>
      </c>
      <c r="F30" s="11" t="str">
        <f t="shared" si="8"/>
        <v/>
      </c>
      <c r="G30" s="11" t="str">
        <f t="shared" si="9"/>
        <v/>
      </c>
      <c r="I30" s="11">
        <f t="shared" si="14"/>
        <v>0</v>
      </c>
      <c r="J30" s="11">
        <f t="shared" si="14"/>
        <v>0</v>
      </c>
      <c r="K30" s="11">
        <f t="shared" si="14"/>
        <v>0</v>
      </c>
      <c r="L30" s="11">
        <f t="shared" si="14"/>
        <v>0</v>
      </c>
      <c r="M30" s="11">
        <f t="shared" si="14"/>
        <v>0</v>
      </c>
      <c r="N30" s="11">
        <f t="shared" si="14"/>
        <v>0</v>
      </c>
      <c r="O30" s="11">
        <f t="shared" si="14"/>
        <v>0</v>
      </c>
      <c r="Q30" s="11" t="str">
        <f>IFERROR(INDEX(dados!R$2:R$4,MATCH('preenchimento cartas'!$AB30,dados!$Y$2:$Y$4,0)),"")</f>
        <v/>
      </c>
      <c r="R30" s="11" t="str">
        <f>IFERROR(INDEX(dados!S$2:S$4,MATCH('preenchimento cartas'!$AB30,dados!$Y$2:$Y$4,0)),"")</f>
        <v/>
      </c>
      <c r="S30" s="11" t="str">
        <f>IFERROR(INDEX(dados!T$2:T$4,MATCH('preenchimento cartas'!$AB30,dados!$Y$2:$Y$4,0)),"")</f>
        <v/>
      </c>
      <c r="T30" s="11" t="str">
        <f>IFERROR(INDEX(dados!U$2:U$4,MATCH('preenchimento cartas'!$AB30,dados!$Y$2:$Y$4,0)),"")</f>
        <v/>
      </c>
      <c r="U30" s="11" t="str">
        <f>IFERROR(INDEX(dados!V$2:V$4,MATCH('preenchimento cartas'!$AB30,dados!$Y$2:$Y$4,0)),"")</f>
        <v/>
      </c>
      <c r="V30" s="11" t="str">
        <f>IFERROR(INDEX(dados!W$2:W$4,MATCH('preenchimento cartas'!$AB30,dados!$Y$2:$Y$4,0)),"")</f>
        <v/>
      </c>
      <c r="W30" s="11" t="str">
        <f>IFERROR(INDEX(dados!X$2:X$4,MATCH('preenchimento cartas'!$AB30,dados!$Y$2:$Y$4,0)),"")</f>
        <v/>
      </c>
      <c r="X30" s="181"/>
      <c r="Y30" s="182" t="str">
        <f t="shared" si="10"/>
        <v/>
      </c>
      <c r="Z30" s="182" t="str">
        <f>IFERROR(INDEX(dados!$H$2:$H$6,MATCH('preenchimento cartas'!AG30,competição,0)),"")</f>
        <v/>
      </c>
      <c r="AA30" s="182" t="str">
        <f t="shared" si="11"/>
        <v/>
      </c>
      <c r="AB30" s="182" t="str">
        <f t="shared" si="12"/>
        <v/>
      </c>
      <c r="AC30" s="182" t="str" cm="1">
        <f t="array" ref="AC30">LEFT(Z30:Z30,1)&amp;IFERROR(IF(AJ30&lt;&gt;"",LEFT(AJ30,5)&amp;RIGHT(AJ30,1)&amp;RIGHT(AJ30,1),""),"")</f>
        <v/>
      </c>
      <c r="AD30" s="37">
        <v>21</v>
      </c>
      <c r="AE30" s="40"/>
      <c r="AF30" s="40"/>
      <c r="AG30" s="34"/>
      <c r="AH30" s="344"/>
      <c r="AI30" s="345"/>
      <c r="AJ30" s="32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B30" s="171"/>
      <c r="BC30" s="171"/>
      <c r="BD30" s="171"/>
      <c r="BE30" s="171"/>
      <c r="BF30" s="171"/>
      <c r="BG30" s="171"/>
      <c r="BH30" s="171"/>
    </row>
    <row r="31" spans="1:60" s="11" customFormat="1" ht="60.6" customHeight="1" x14ac:dyDescent="0.3">
      <c r="A31" s="11" t="str">
        <f t="shared" si="13"/>
        <v/>
      </c>
      <c r="B31" s="11" t="str">
        <f t="shared" si="4"/>
        <v/>
      </c>
      <c r="C31" s="11" t="str">
        <f t="shared" si="5"/>
        <v/>
      </c>
      <c r="D31" s="11" t="str">
        <f t="shared" si="6"/>
        <v/>
      </c>
      <c r="E31" s="11" t="str">
        <f t="shared" si="7"/>
        <v/>
      </c>
      <c r="F31" s="11" t="str">
        <f t="shared" si="8"/>
        <v/>
      </c>
      <c r="G31" s="11" t="str">
        <f t="shared" si="9"/>
        <v/>
      </c>
      <c r="I31" s="11">
        <f t="shared" si="14"/>
        <v>0</v>
      </c>
      <c r="J31" s="11">
        <f t="shared" si="14"/>
        <v>0</v>
      </c>
      <c r="K31" s="11">
        <f t="shared" si="14"/>
        <v>0</v>
      </c>
      <c r="L31" s="11">
        <f t="shared" si="14"/>
        <v>0</v>
      </c>
      <c r="M31" s="11">
        <f t="shared" si="14"/>
        <v>0</v>
      </c>
      <c r="N31" s="11">
        <f t="shared" si="14"/>
        <v>0</v>
      </c>
      <c r="O31" s="11">
        <f t="shared" si="14"/>
        <v>0</v>
      </c>
      <c r="Q31" s="11" t="str">
        <f>IFERROR(INDEX(dados!R$2:R$4,MATCH('preenchimento cartas'!$AB31,dados!$Y$2:$Y$4,0)),"")</f>
        <v/>
      </c>
      <c r="R31" s="11" t="str">
        <f>IFERROR(INDEX(dados!S$2:S$4,MATCH('preenchimento cartas'!$AB31,dados!$Y$2:$Y$4,0)),"")</f>
        <v/>
      </c>
      <c r="S31" s="11" t="str">
        <f>IFERROR(INDEX(dados!T$2:T$4,MATCH('preenchimento cartas'!$AB31,dados!$Y$2:$Y$4,0)),"")</f>
        <v/>
      </c>
      <c r="T31" s="11" t="str">
        <f>IFERROR(INDEX(dados!U$2:U$4,MATCH('preenchimento cartas'!$AB31,dados!$Y$2:$Y$4,0)),"")</f>
        <v/>
      </c>
      <c r="U31" s="11" t="str">
        <f>IFERROR(INDEX(dados!V$2:V$4,MATCH('preenchimento cartas'!$AB31,dados!$Y$2:$Y$4,0)),"")</f>
        <v/>
      </c>
      <c r="V31" s="11" t="str">
        <f>IFERROR(INDEX(dados!W$2:W$4,MATCH('preenchimento cartas'!$AB31,dados!$Y$2:$Y$4,0)),"")</f>
        <v/>
      </c>
      <c r="W31" s="11" t="str">
        <f>IFERROR(INDEX(dados!X$2:X$4,MATCH('preenchimento cartas'!$AB31,dados!$Y$2:$Y$4,0)),"")</f>
        <v/>
      </c>
      <c r="X31" s="181"/>
      <c r="Y31" s="182" t="str">
        <f t="shared" si="10"/>
        <v/>
      </c>
      <c r="Z31" s="182" t="str">
        <f>IFERROR(INDEX(dados!$H$2:$H$6,MATCH('preenchimento cartas'!AG31,competição,0)),"")</f>
        <v/>
      </c>
      <c r="AA31" s="182" t="str">
        <f t="shared" si="11"/>
        <v/>
      </c>
      <c r="AB31" s="182" t="str">
        <f t="shared" si="12"/>
        <v/>
      </c>
      <c r="AC31" s="182" t="str" cm="1">
        <f t="array" ref="AC31">LEFT(Z31:Z31,1)&amp;IFERROR(IF(AJ31&lt;&gt;"",LEFT(AJ31,5)&amp;RIGHT(AJ31,1)&amp;RIGHT(AJ31,1),""),"")</f>
        <v/>
      </c>
      <c r="AD31" s="37">
        <v>22</v>
      </c>
      <c r="AE31" s="40"/>
      <c r="AF31" s="40"/>
      <c r="AG31" s="34"/>
      <c r="AH31" s="344"/>
      <c r="AI31" s="345"/>
      <c r="AJ31" s="32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B31" s="171"/>
      <c r="BC31" s="171"/>
      <c r="BD31" s="171"/>
      <c r="BE31" s="171"/>
      <c r="BF31" s="171"/>
      <c r="BG31" s="171"/>
      <c r="BH31" s="171"/>
    </row>
    <row r="32" spans="1:60" s="11" customFormat="1" ht="60.6" customHeight="1" x14ac:dyDescent="0.3">
      <c r="A32" s="11" t="str">
        <f t="shared" si="13"/>
        <v/>
      </c>
      <c r="B32" s="11" t="str">
        <f t="shared" si="4"/>
        <v/>
      </c>
      <c r="C32" s="11" t="str">
        <f t="shared" si="5"/>
        <v/>
      </c>
      <c r="D32" s="11" t="str">
        <f t="shared" si="6"/>
        <v/>
      </c>
      <c r="E32" s="11" t="str">
        <f t="shared" si="7"/>
        <v/>
      </c>
      <c r="F32" s="11" t="str">
        <f t="shared" si="8"/>
        <v/>
      </c>
      <c r="G32" s="11" t="str">
        <f t="shared" si="9"/>
        <v/>
      </c>
      <c r="I32" s="11">
        <f t="shared" si="14"/>
        <v>0</v>
      </c>
      <c r="J32" s="11">
        <f t="shared" si="14"/>
        <v>0</v>
      </c>
      <c r="K32" s="11">
        <f t="shared" si="14"/>
        <v>0</v>
      </c>
      <c r="L32" s="11">
        <f t="shared" si="14"/>
        <v>0</v>
      </c>
      <c r="M32" s="11">
        <f t="shared" si="14"/>
        <v>0</v>
      </c>
      <c r="N32" s="11">
        <f t="shared" si="14"/>
        <v>0</v>
      </c>
      <c r="O32" s="11">
        <f t="shared" si="14"/>
        <v>0</v>
      </c>
      <c r="Q32" s="11" t="str">
        <f>IFERROR(INDEX(dados!R$2:R$4,MATCH('preenchimento cartas'!$AB32,dados!$Y$2:$Y$4,0)),"")</f>
        <v/>
      </c>
      <c r="R32" s="11" t="str">
        <f>IFERROR(INDEX(dados!S$2:S$4,MATCH('preenchimento cartas'!$AB32,dados!$Y$2:$Y$4,0)),"")</f>
        <v/>
      </c>
      <c r="S32" s="11" t="str">
        <f>IFERROR(INDEX(dados!T$2:T$4,MATCH('preenchimento cartas'!$AB32,dados!$Y$2:$Y$4,0)),"")</f>
        <v/>
      </c>
      <c r="T32" s="11" t="str">
        <f>IFERROR(INDEX(dados!U$2:U$4,MATCH('preenchimento cartas'!$AB32,dados!$Y$2:$Y$4,0)),"")</f>
        <v/>
      </c>
      <c r="U32" s="11" t="str">
        <f>IFERROR(INDEX(dados!V$2:V$4,MATCH('preenchimento cartas'!$AB32,dados!$Y$2:$Y$4,0)),"")</f>
        <v/>
      </c>
      <c r="V32" s="11" t="str">
        <f>IFERROR(INDEX(dados!W$2:W$4,MATCH('preenchimento cartas'!$AB32,dados!$Y$2:$Y$4,0)),"")</f>
        <v/>
      </c>
      <c r="W32" s="11" t="str">
        <f>IFERROR(INDEX(dados!X$2:X$4,MATCH('preenchimento cartas'!$AB32,dados!$Y$2:$Y$4,0)),"")</f>
        <v/>
      </c>
      <c r="X32" s="181"/>
      <c r="Y32" s="182" t="str">
        <f t="shared" si="10"/>
        <v/>
      </c>
      <c r="Z32" s="182" t="str">
        <f>IFERROR(INDEX(dados!$H$2:$H$6,MATCH('preenchimento cartas'!AG32,competição,0)),"")</f>
        <v/>
      </c>
      <c r="AA32" s="182" t="str">
        <f t="shared" si="11"/>
        <v/>
      </c>
      <c r="AB32" s="182" t="str">
        <f t="shared" si="12"/>
        <v/>
      </c>
      <c r="AC32" s="182" t="str" cm="1">
        <f t="array" ref="AC32">LEFT(Z32:Z32,1)&amp;IFERROR(IF(AJ32&lt;&gt;"",LEFT(AJ32,5)&amp;RIGHT(AJ32,1)&amp;RIGHT(AJ32,1),""),"")</f>
        <v/>
      </c>
      <c r="AD32" s="37">
        <v>23</v>
      </c>
      <c r="AE32" s="40"/>
      <c r="AF32" s="40"/>
      <c r="AG32" s="34"/>
      <c r="AH32" s="344"/>
      <c r="AI32" s="345"/>
      <c r="AJ32" s="32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B32" s="171"/>
      <c r="BC32" s="171"/>
      <c r="BD32" s="171"/>
      <c r="BE32" s="171"/>
      <c r="BF32" s="171"/>
      <c r="BG32" s="171"/>
      <c r="BH32" s="171"/>
    </row>
    <row r="33" spans="1:60" s="11" customFormat="1" ht="60.6" customHeight="1" x14ac:dyDescent="0.3">
      <c r="A33" s="11" t="str">
        <f t="shared" si="13"/>
        <v/>
      </c>
      <c r="B33" s="11" t="str">
        <f t="shared" si="4"/>
        <v/>
      </c>
      <c r="C33" s="11" t="str">
        <f t="shared" si="5"/>
        <v/>
      </c>
      <c r="D33" s="11" t="str">
        <f t="shared" si="6"/>
        <v/>
      </c>
      <c r="E33" s="11" t="str">
        <f t="shared" si="7"/>
        <v/>
      </c>
      <c r="F33" s="11" t="str">
        <f t="shared" si="8"/>
        <v/>
      </c>
      <c r="G33" s="11" t="str">
        <f t="shared" si="9"/>
        <v/>
      </c>
      <c r="I33" s="11">
        <f t="shared" si="14"/>
        <v>0</v>
      </c>
      <c r="J33" s="11">
        <f t="shared" si="14"/>
        <v>0</v>
      </c>
      <c r="K33" s="11">
        <f t="shared" si="14"/>
        <v>0</v>
      </c>
      <c r="L33" s="11">
        <f t="shared" si="14"/>
        <v>0</v>
      </c>
      <c r="M33" s="11">
        <f t="shared" si="14"/>
        <v>0</v>
      </c>
      <c r="N33" s="11">
        <f t="shared" si="14"/>
        <v>0</v>
      </c>
      <c r="O33" s="11">
        <f t="shared" si="14"/>
        <v>0</v>
      </c>
      <c r="Q33" s="11" t="str">
        <f>IFERROR(INDEX(dados!R$2:R$4,MATCH('preenchimento cartas'!$AB33,dados!$Y$2:$Y$4,0)),"")</f>
        <v/>
      </c>
      <c r="R33" s="11" t="str">
        <f>IFERROR(INDEX(dados!S$2:S$4,MATCH('preenchimento cartas'!$AB33,dados!$Y$2:$Y$4,0)),"")</f>
        <v/>
      </c>
      <c r="S33" s="11" t="str">
        <f>IFERROR(INDEX(dados!T$2:T$4,MATCH('preenchimento cartas'!$AB33,dados!$Y$2:$Y$4,0)),"")</f>
        <v/>
      </c>
      <c r="T33" s="11" t="str">
        <f>IFERROR(INDEX(dados!U$2:U$4,MATCH('preenchimento cartas'!$AB33,dados!$Y$2:$Y$4,0)),"")</f>
        <v/>
      </c>
      <c r="U33" s="11" t="str">
        <f>IFERROR(INDEX(dados!V$2:V$4,MATCH('preenchimento cartas'!$AB33,dados!$Y$2:$Y$4,0)),"")</f>
        <v/>
      </c>
      <c r="V33" s="11" t="str">
        <f>IFERROR(INDEX(dados!W$2:W$4,MATCH('preenchimento cartas'!$AB33,dados!$Y$2:$Y$4,0)),"")</f>
        <v/>
      </c>
      <c r="W33" s="11" t="str">
        <f>IFERROR(INDEX(dados!X$2:X$4,MATCH('preenchimento cartas'!$AB33,dados!$Y$2:$Y$4,0)),"")</f>
        <v/>
      </c>
      <c r="X33" s="181"/>
      <c r="Y33" s="182" t="str">
        <f t="shared" si="10"/>
        <v/>
      </c>
      <c r="Z33" s="182" t="str">
        <f>IFERROR(INDEX(dados!$H$2:$H$6,MATCH('preenchimento cartas'!AG33,competição,0)),"")</f>
        <v/>
      </c>
      <c r="AA33" s="182" t="str">
        <f t="shared" si="11"/>
        <v/>
      </c>
      <c r="AB33" s="182" t="str">
        <f t="shared" si="12"/>
        <v/>
      </c>
      <c r="AC33" s="182" t="str" cm="1">
        <f t="array" ref="AC33">LEFT(Z33:Z33,1)&amp;IFERROR(IF(AJ33&lt;&gt;"",LEFT(AJ33,5)&amp;RIGHT(AJ33,1)&amp;RIGHT(AJ33,1),""),"")</f>
        <v/>
      </c>
      <c r="AD33" s="37">
        <v>24</v>
      </c>
      <c r="AE33" s="40"/>
      <c r="AF33" s="40"/>
      <c r="AG33" s="34"/>
      <c r="AH33" s="344"/>
      <c r="AI33" s="345"/>
      <c r="AJ33" s="32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B33" s="171"/>
      <c r="BC33" s="171"/>
      <c r="BD33" s="171"/>
      <c r="BE33" s="171"/>
      <c r="BF33" s="171"/>
      <c r="BG33" s="171"/>
      <c r="BH33" s="171"/>
    </row>
    <row r="34" spans="1:60" s="11" customFormat="1" ht="60.6" customHeight="1" x14ac:dyDescent="0.3">
      <c r="A34" s="11" t="str">
        <f t="shared" si="13"/>
        <v/>
      </c>
      <c r="B34" s="11" t="str">
        <f t="shared" si="4"/>
        <v/>
      </c>
      <c r="C34" s="11" t="str">
        <f t="shared" si="5"/>
        <v/>
      </c>
      <c r="D34" s="11" t="str">
        <f t="shared" si="6"/>
        <v/>
      </c>
      <c r="E34" s="11" t="str">
        <f t="shared" si="7"/>
        <v/>
      </c>
      <c r="F34" s="11" t="str">
        <f t="shared" si="8"/>
        <v/>
      </c>
      <c r="G34" s="11" t="str">
        <f t="shared" si="9"/>
        <v/>
      </c>
      <c r="I34" s="11">
        <f t="shared" si="14"/>
        <v>0</v>
      </c>
      <c r="J34" s="11">
        <f t="shared" si="14"/>
        <v>0</v>
      </c>
      <c r="K34" s="11">
        <f t="shared" si="14"/>
        <v>0</v>
      </c>
      <c r="L34" s="11">
        <f t="shared" si="14"/>
        <v>0</v>
      </c>
      <c r="M34" s="11">
        <f t="shared" si="14"/>
        <v>0</v>
      </c>
      <c r="N34" s="11">
        <f t="shared" si="14"/>
        <v>0</v>
      </c>
      <c r="O34" s="11">
        <f t="shared" si="14"/>
        <v>0</v>
      </c>
      <c r="Q34" s="11" t="str">
        <f>IFERROR(INDEX(dados!R$2:R$4,MATCH('preenchimento cartas'!$AB34,dados!$Y$2:$Y$4,0)),"")</f>
        <v/>
      </c>
      <c r="R34" s="11" t="str">
        <f>IFERROR(INDEX(dados!S$2:S$4,MATCH('preenchimento cartas'!$AB34,dados!$Y$2:$Y$4,0)),"")</f>
        <v/>
      </c>
      <c r="S34" s="11" t="str">
        <f>IFERROR(INDEX(dados!T$2:T$4,MATCH('preenchimento cartas'!$AB34,dados!$Y$2:$Y$4,0)),"")</f>
        <v/>
      </c>
      <c r="T34" s="11" t="str">
        <f>IFERROR(INDEX(dados!U$2:U$4,MATCH('preenchimento cartas'!$AB34,dados!$Y$2:$Y$4,0)),"")</f>
        <v/>
      </c>
      <c r="U34" s="11" t="str">
        <f>IFERROR(INDEX(dados!V$2:V$4,MATCH('preenchimento cartas'!$AB34,dados!$Y$2:$Y$4,0)),"")</f>
        <v/>
      </c>
      <c r="V34" s="11" t="str">
        <f>IFERROR(INDEX(dados!W$2:W$4,MATCH('preenchimento cartas'!$AB34,dados!$Y$2:$Y$4,0)),"")</f>
        <v/>
      </c>
      <c r="W34" s="11" t="str">
        <f>IFERROR(INDEX(dados!X$2:X$4,MATCH('preenchimento cartas'!$AB34,dados!$Y$2:$Y$4,0)),"")</f>
        <v/>
      </c>
      <c r="X34" s="183"/>
      <c r="Y34" s="184" t="str">
        <f t="shared" si="10"/>
        <v/>
      </c>
      <c r="Z34" s="184" t="str">
        <f>IFERROR(INDEX(dados!$H$2:$H$6,MATCH('preenchimento cartas'!AG34,competição,0)),"")</f>
        <v/>
      </c>
      <c r="AA34" s="184" t="str">
        <f t="shared" si="11"/>
        <v/>
      </c>
      <c r="AB34" s="184" t="str">
        <f t="shared" si="12"/>
        <v/>
      </c>
      <c r="AC34" s="184" t="str" cm="1">
        <f t="array" ref="AC34">LEFT(Z34:Z34,1)&amp;IFERROR(IF(AJ34&lt;&gt;"",LEFT(AJ34,5)&amp;RIGHT(AJ34,1)&amp;RIGHT(AJ34,1),""),"")</f>
        <v/>
      </c>
      <c r="AD34" s="38">
        <v>25</v>
      </c>
      <c r="AE34" s="41"/>
      <c r="AF34" s="41"/>
      <c r="AG34" s="35"/>
      <c r="AH34" s="347"/>
      <c r="AI34" s="348"/>
      <c r="AJ34" s="172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B34" s="171"/>
      <c r="BC34" s="171"/>
      <c r="BD34" s="171"/>
      <c r="BE34" s="171"/>
      <c r="BF34" s="171"/>
      <c r="BG34" s="171"/>
      <c r="BH34" s="171"/>
    </row>
  </sheetData>
  <sheetProtection algorithmName="SHA-512" hashValue="Dd5USVyy5Hrp3boU1FSHGI24rDBIHfCaR79osG0r/Nb9okr/rrD4en5tKtqo5NsEahWCK0eLjsb7VBlNF3sovg==" saltValue="FYz3RDybw/kXKSdVkgM1ow==" spinCount="100000" sheet="1" objects="1" scenarios="1" selectLockedCells="1"/>
  <mergeCells count="55">
    <mergeCell ref="AM2:AQ2"/>
    <mergeCell ref="BB2:BH5"/>
    <mergeCell ref="BB6:BH7"/>
    <mergeCell ref="BB1:BH1"/>
    <mergeCell ref="BH8:BH9"/>
    <mergeCell ref="BG8:BG9"/>
    <mergeCell ref="BF8:BF9"/>
    <mergeCell ref="BE8:BE9"/>
    <mergeCell ref="BD8:BD9"/>
    <mergeCell ref="BC8:BC9"/>
    <mergeCell ref="BB8:BB9"/>
    <mergeCell ref="AK7:AZ7"/>
    <mergeCell ref="AI3:AZ3"/>
    <mergeCell ref="AD1:AI2"/>
    <mergeCell ref="AO4:AP4"/>
    <mergeCell ref="AO5:AP5"/>
    <mergeCell ref="AD7:AD9"/>
    <mergeCell ref="AE7:AE9"/>
    <mergeCell ref="AF7:AF9"/>
    <mergeCell ref="AG7:AG9"/>
    <mergeCell ref="AH7:AI9"/>
    <mergeCell ref="AJ7:AJ9"/>
    <mergeCell ref="AK4:AN4"/>
    <mergeCell ref="AK5:AN5"/>
    <mergeCell ref="AQ4:AU4"/>
    <mergeCell ref="AQ5:AU5"/>
    <mergeCell ref="AI4:AJ4"/>
    <mergeCell ref="AI5:AJ5"/>
    <mergeCell ref="T3:T5"/>
    <mergeCell ref="AH33:AI33"/>
    <mergeCell ref="AH34:AI34"/>
    <mergeCell ref="AH24:AI24"/>
    <mergeCell ref="AH25:AI25"/>
    <mergeCell ref="AH26:AI26"/>
    <mergeCell ref="AH27:AI27"/>
    <mergeCell ref="AH28:AI28"/>
    <mergeCell ref="AH29:AI29"/>
    <mergeCell ref="AH30:AI30"/>
    <mergeCell ref="AD6:AH6"/>
    <mergeCell ref="AH31:AI31"/>
    <mergeCell ref="AH17:AI17"/>
    <mergeCell ref="AH18:AI18"/>
    <mergeCell ref="AH10:AI10"/>
    <mergeCell ref="AH11:AI11"/>
    <mergeCell ref="AH12:AI12"/>
    <mergeCell ref="AH13:AI13"/>
    <mergeCell ref="AH14:AI14"/>
    <mergeCell ref="AH20:AI20"/>
    <mergeCell ref="AH32:AI32"/>
    <mergeCell ref="AH21:AI21"/>
    <mergeCell ref="AH22:AI22"/>
    <mergeCell ref="AH23:AI23"/>
    <mergeCell ref="AH15:AI15"/>
    <mergeCell ref="AH16:AI16"/>
    <mergeCell ref="AH19:AI19"/>
  </mergeCells>
  <phoneticPr fontId="18" type="noConversion"/>
  <conditionalFormatting sqref="AD10:AZ34">
    <cfRule type="expression" dxfId="17" priority="29">
      <formula>MOD(ROW(),2)=0</formula>
    </cfRule>
  </conditionalFormatting>
  <conditionalFormatting sqref="AH34">
    <cfRule type="expression" dxfId="16" priority="16">
      <formula>_xludf.mod(ROW(),2)=0</formula>
    </cfRule>
  </conditionalFormatting>
  <conditionalFormatting sqref="AX10:AZ34">
    <cfRule type="expression" dxfId="15" priority="5">
      <formula>$AJ10="opção A"</formula>
    </cfRule>
  </conditionalFormatting>
  <conditionalFormatting sqref="AY10:AZ34">
    <cfRule type="expression" dxfId="14" priority="4">
      <formula>$AJ10="opção B"</formula>
    </cfRule>
  </conditionalFormatting>
  <conditionalFormatting sqref="AK10:AZ34">
    <cfRule type="expression" dxfId="13" priority="2">
      <formula>$Z10="individual"</formula>
    </cfRule>
  </conditionalFormatting>
  <conditionalFormatting sqref="BB10:BH12 BB13:BB14 BG13:BH14 BB17:BH34 BH15:BH16">
    <cfRule type="expression" dxfId="12" priority="39">
      <formula>AND($Z10&lt;&gt;"individual",A10=0)</formula>
    </cfRule>
    <cfRule type="expression" dxfId="11" priority="40">
      <formula>AND($Z10&lt;&gt;"individual",A10&lt;&gt;0,$Z10&lt;&gt;"")</formula>
    </cfRule>
  </conditionalFormatting>
  <conditionalFormatting sqref="AK4:AN5">
    <cfRule type="expression" dxfId="10" priority="43">
      <formula>AND($Z13&lt;&gt;"individual",B13=0)</formula>
    </cfRule>
    <cfRule type="expression" dxfId="9" priority="44">
      <formula>AND($Z13&lt;&gt;"individual",B13&lt;&gt;0,$Z13&lt;&gt;"")</formula>
    </cfRule>
  </conditionalFormatting>
  <conditionalFormatting sqref="AO4:AO5">
    <cfRule type="expression" dxfId="8" priority="47">
      <formula>AND($Z15&lt;&gt;"individual",A15=0)</formula>
    </cfRule>
    <cfRule type="expression" dxfId="7" priority="48">
      <formula>AND($Z15&lt;&gt;"individual",A15&lt;&gt;0,$Z15&lt;&gt;"")</formula>
    </cfRule>
  </conditionalFormatting>
  <conditionalFormatting sqref="AQ4:AU5">
    <cfRule type="expression" dxfId="6" priority="51">
      <formula>AND($Z15&lt;&gt;"individual",B15=0)</formula>
    </cfRule>
    <cfRule type="expression" dxfId="5" priority="52">
      <formula>AND($Z15&lt;&gt;"individual",B15&lt;&gt;0,$Z15&lt;&gt;"")</formula>
    </cfRule>
  </conditionalFormatting>
  <dataValidations count="10">
    <dataValidation allowBlank="1" showInputMessage="1" showErrorMessage="1" prompt="Colocar o número de ordem de passagem" sqref="AI4" xr:uid="{FF0BF1E9-8145-4445-AE76-89FA286D0A11}"/>
    <dataValidation allowBlank="1" showInputMessage="1" showErrorMessage="1" prompt="Colocar o grupo a que o aluno pertence" sqref="AI5" xr:uid="{3B617A2F-67A5-4E1A-8B93-713D49B96D52}"/>
    <dataValidation type="list" allowBlank="1" showInputMessage="1" showErrorMessage="1" sqref="AJ10:AJ34" xr:uid="{FCCF5EB6-85DD-4705-8DB9-F399F74EDF87}">
      <formula1>opção</formula1>
    </dataValidation>
    <dataValidation type="list" allowBlank="1" showInputMessage="1" showErrorMessage="1" sqref="AL10:AZ34" xr:uid="{8FCDBADC-4D33-4D39-8C46-2367E782AEDD}">
      <formula1>INDIRECT($AB10)</formula1>
    </dataValidation>
    <dataValidation type="list" allowBlank="1" showInputMessage="1" showErrorMessage="1" sqref="AG10:AG34" xr:uid="{D47F0842-76FD-497D-B789-069C09ADABC4}">
      <formula1>competição</formula1>
    </dataValidation>
    <dataValidation allowBlank="1" showInputMessage="1" showErrorMessage="1" prompt="Colocar a prova" sqref="AI4" xr:uid="{88E8545E-3A88-4CFC-B7D0-FAFD1EA42B2A}"/>
    <dataValidation allowBlank="1" showInputMessage="1" showErrorMessage="1" prompt="colocar a data da prova no formato:_x000a_12-12-2021" sqref="AI5" xr:uid="{90D4DE54-4C2A-4BCF-A7A8-1327DEA4226E}"/>
    <dataValidation type="list" allowBlank="1" showInputMessage="1" showErrorMessage="1" sqref="AK10:AK34" xr:uid="{DD15696E-98C3-4EA9-80DB-9ACB9F8F8F4B}">
      <formula1>INDIRECT($AC10)</formula1>
    </dataValidation>
    <dataValidation allowBlank="1" showInputMessage="1" showErrorMessage="1" prompt="Colocar a escola abreviado:_x000a_Ex: ES de Alguidar de Cima" sqref="AQ4" xr:uid="{21A39DA2-328C-4290-A1D3-A1CB2E23827C}"/>
    <dataValidation type="list" allowBlank="1" showInputMessage="1" showErrorMessage="1" prompt="selecionar a CLDE a que pertence a escola" sqref="AQ5" xr:uid="{6A1C80DA-353A-4D98-AA7D-A85D224B820C}">
      <formula1>CLDE</formula1>
    </dataValidation>
  </dataValidations>
  <printOptions horizontalCentered="1"/>
  <pageMargins left="0" right="0" top="0" bottom="0" header="0.31496062992125984" footer="0.31496062992125984"/>
  <pageSetup paperSize="9" scale="4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B856D-C2EB-439F-8DDD-A2BE30CE7095}">
  <dimension ref="A1:AK27"/>
  <sheetViews>
    <sheetView topLeftCell="O1" zoomScale="70" zoomScaleNormal="70" workbookViewId="0">
      <selection activeCell="Y5" sqref="Y5"/>
    </sheetView>
  </sheetViews>
  <sheetFormatPr defaultRowHeight="14.4" x14ac:dyDescent="0.3"/>
  <cols>
    <col min="1" max="1" width="2" bestFit="1" customWidth="1"/>
    <col min="6" max="6" width="18.6640625" customWidth="1"/>
    <col min="7" max="9" width="18.6640625" style="1" customWidth="1"/>
    <col min="10" max="10" width="6.109375" style="1" customWidth="1"/>
    <col min="11" max="17" width="8.88671875" style="24"/>
    <col min="18" max="24" width="12.33203125" style="24" customWidth="1"/>
    <col min="25" max="25" width="8.88671875" style="24"/>
    <col min="26" max="27" width="4.44140625" style="24" customWidth="1"/>
    <col min="28" max="30" width="11.21875" style="24" customWidth="1"/>
    <col min="31" max="33" width="11.21875" customWidth="1"/>
    <col min="34" max="35" width="5.21875" customWidth="1"/>
    <col min="36" max="36" width="17.109375" customWidth="1"/>
    <col min="37" max="37" width="11.33203125" bestFit="1" customWidth="1"/>
    <col min="38" max="54" width="38" customWidth="1"/>
  </cols>
  <sheetData>
    <row r="1" spans="1:37" x14ac:dyDescent="0.3">
      <c r="M1" s="24" t="s">
        <v>67</v>
      </c>
      <c r="N1" s="24" t="s">
        <v>68</v>
      </c>
      <c r="O1" s="24" t="s">
        <v>69</v>
      </c>
      <c r="P1" s="24" t="s">
        <v>70</v>
      </c>
      <c r="Q1" s="24" t="s">
        <v>71</v>
      </c>
      <c r="R1" s="24" t="s">
        <v>240</v>
      </c>
      <c r="S1" s="24" t="s">
        <v>241</v>
      </c>
      <c r="T1" s="24" t="s">
        <v>242</v>
      </c>
      <c r="U1" s="24" t="s">
        <v>243</v>
      </c>
      <c r="V1" s="24" t="s">
        <v>244</v>
      </c>
      <c r="W1" s="24" t="s">
        <v>245</v>
      </c>
      <c r="X1" s="24" t="s">
        <v>246</v>
      </c>
      <c r="AB1" s="24" t="s">
        <v>247</v>
      </c>
      <c r="AC1" s="24" t="s">
        <v>248</v>
      </c>
      <c r="AD1" s="24" t="s">
        <v>249</v>
      </c>
      <c r="AE1" s="24" t="s">
        <v>251</v>
      </c>
      <c r="AF1" s="24" t="s">
        <v>252</v>
      </c>
      <c r="AG1" s="24" t="s">
        <v>253</v>
      </c>
    </row>
    <row r="2" spans="1:37" ht="15.6" customHeight="1" x14ac:dyDescent="0.3">
      <c r="A2">
        <v>2</v>
      </c>
      <c r="B2" s="22">
        <v>1</v>
      </c>
      <c r="D2" s="1" t="s">
        <v>12</v>
      </c>
      <c r="G2" s="24" t="s">
        <v>67</v>
      </c>
      <c r="H2" s="24" t="s">
        <v>67</v>
      </c>
      <c r="I2" s="24" t="str">
        <f>K2&amp;$M$1</f>
        <v>Opção AIndividual</v>
      </c>
      <c r="J2" s="24">
        <v>1.5</v>
      </c>
      <c r="K2" s="24" t="s">
        <v>43</v>
      </c>
      <c r="L2" s="24" t="s">
        <v>64</v>
      </c>
      <c r="M2" s="24">
        <v>1.5</v>
      </c>
      <c r="N2" s="24">
        <f>$M$2+N5</f>
        <v>1.8</v>
      </c>
      <c r="O2" s="24">
        <f>$M$2+O5</f>
        <v>2.1</v>
      </c>
      <c r="P2" s="24">
        <f>$M$2+P5</f>
        <v>2.4</v>
      </c>
      <c r="Q2" s="24">
        <f>$M$2+Q5</f>
        <v>2.7</v>
      </c>
      <c r="R2" s="24">
        <v>3</v>
      </c>
      <c r="S2" s="24">
        <v>1</v>
      </c>
      <c r="T2" s="24">
        <v>2</v>
      </c>
      <c r="U2" s="24">
        <v>2</v>
      </c>
      <c r="V2" s="24">
        <v>3</v>
      </c>
      <c r="W2" s="24">
        <v>0</v>
      </c>
      <c r="X2" s="24">
        <v>0</v>
      </c>
      <c r="Y2" s="24" t="s">
        <v>303</v>
      </c>
      <c r="Z2" s="24" t="s">
        <v>36</v>
      </c>
      <c r="AA2" s="24">
        <v>0</v>
      </c>
      <c r="AB2" s="24" t="s">
        <v>240</v>
      </c>
      <c r="AC2" s="24" t="s">
        <v>240</v>
      </c>
      <c r="AD2" s="24" t="s">
        <v>240</v>
      </c>
      <c r="AE2" s="24" t="s">
        <v>250</v>
      </c>
      <c r="AF2" s="24" t="s">
        <v>86</v>
      </c>
      <c r="AG2" s="24" t="s">
        <v>83</v>
      </c>
      <c r="AH2">
        <v>1</v>
      </c>
      <c r="AI2">
        <v>0</v>
      </c>
      <c r="AJ2" s="24" t="s">
        <v>240</v>
      </c>
      <c r="AK2" s="24" t="s">
        <v>257</v>
      </c>
    </row>
    <row r="3" spans="1:37" ht="15.6" customHeight="1" x14ac:dyDescent="0.3">
      <c r="B3" s="22">
        <v>2</v>
      </c>
      <c r="D3" s="1" t="s">
        <v>13</v>
      </c>
      <c r="G3" s="24" t="s">
        <v>79</v>
      </c>
      <c r="H3" s="24" t="s">
        <v>79</v>
      </c>
      <c r="I3" s="24" t="str">
        <f>K3&amp;$M$1</f>
        <v>Opção BIndividual</v>
      </c>
      <c r="J3" s="24">
        <v>2.6</v>
      </c>
      <c r="K3" s="24" t="s">
        <v>44</v>
      </c>
      <c r="L3" s="24" t="s">
        <v>65</v>
      </c>
      <c r="M3" s="24">
        <v>2.6</v>
      </c>
      <c r="N3" s="24">
        <f>$M$3+N5</f>
        <v>2.9</v>
      </c>
      <c r="O3" s="24">
        <f>$M$3+O5</f>
        <v>3.2</v>
      </c>
      <c r="P3" s="24">
        <f>$M$3+P5</f>
        <v>3.5</v>
      </c>
      <c r="Q3" s="24">
        <f>$M$3+Q5</f>
        <v>3.8</v>
      </c>
      <c r="R3" s="24">
        <v>3</v>
      </c>
      <c r="S3" s="24">
        <v>1</v>
      </c>
      <c r="T3" s="24">
        <v>1</v>
      </c>
      <c r="U3" s="24">
        <v>3</v>
      </c>
      <c r="V3" s="24">
        <v>3</v>
      </c>
      <c r="W3" s="24">
        <v>1</v>
      </c>
      <c r="X3" s="24">
        <v>1</v>
      </c>
      <c r="Y3" s="24" t="s">
        <v>304</v>
      </c>
      <c r="Z3" s="24" t="s">
        <v>37</v>
      </c>
      <c r="AA3" s="24">
        <v>2</v>
      </c>
      <c r="AB3" s="24" t="s">
        <v>241</v>
      </c>
      <c r="AC3" s="24" t="s">
        <v>241</v>
      </c>
      <c r="AD3" s="24" t="s">
        <v>241</v>
      </c>
      <c r="AF3" t="s">
        <v>84</v>
      </c>
      <c r="AG3" t="s">
        <v>86</v>
      </c>
      <c r="AH3">
        <v>3</v>
      </c>
      <c r="AI3">
        <v>0</v>
      </c>
      <c r="AJ3" s="24" t="s">
        <v>241</v>
      </c>
      <c r="AK3" s="24" t="s">
        <v>258</v>
      </c>
    </row>
    <row r="4" spans="1:37" x14ac:dyDescent="0.3">
      <c r="B4" s="22">
        <v>3</v>
      </c>
      <c r="D4" s="1" t="s">
        <v>14</v>
      </c>
      <c r="G4" s="24" t="s">
        <v>80</v>
      </c>
      <c r="H4" s="24" t="s">
        <v>80</v>
      </c>
      <c r="I4" s="24" t="str">
        <f>K4&amp;$M$1</f>
        <v>Opção CIndividual</v>
      </c>
      <c r="J4" s="24">
        <v>3.7</v>
      </c>
      <c r="K4" s="24" t="s">
        <v>45</v>
      </c>
      <c r="L4" s="24" t="s">
        <v>66</v>
      </c>
      <c r="M4" s="24">
        <v>3.7</v>
      </c>
      <c r="N4" s="24">
        <f>$M$4+N5</f>
        <v>4</v>
      </c>
      <c r="O4" s="24">
        <f>$M$4+O5</f>
        <v>4.3</v>
      </c>
      <c r="P4" s="24">
        <f>$M$4+P5</f>
        <v>4.6000000000000005</v>
      </c>
      <c r="Q4" s="24">
        <f>$M$4+Q5</f>
        <v>4.9000000000000004</v>
      </c>
      <c r="R4" s="24">
        <v>3</v>
      </c>
      <c r="S4" s="24">
        <v>1</v>
      </c>
      <c r="T4" s="24">
        <v>1</v>
      </c>
      <c r="U4" s="24">
        <v>3</v>
      </c>
      <c r="V4" s="24">
        <v>3</v>
      </c>
      <c r="W4" s="24">
        <v>2</v>
      </c>
      <c r="X4" s="24">
        <v>2</v>
      </c>
      <c r="Y4" s="24" t="s">
        <v>305</v>
      </c>
      <c r="Z4" s="24" t="s">
        <v>38</v>
      </c>
      <c r="AA4" s="24">
        <v>4</v>
      </c>
      <c r="AB4" s="24" t="s">
        <v>242</v>
      </c>
      <c r="AC4" s="24" t="s">
        <v>242</v>
      </c>
      <c r="AD4" s="24" t="s">
        <v>242</v>
      </c>
      <c r="AH4">
        <v>4</v>
      </c>
      <c r="AI4">
        <v>1</v>
      </c>
      <c r="AJ4" s="24" t="s">
        <v>242</v>
      </c>
      <c r="AK4" s="24" t="s">
        <v>260</v>
      </c>
    </row>
    <row r="5" spans="1:37" x14ac:dyDescent="0.3">
      <c r="B5" s="22">
        <v>4</v>
      </c>
      <c r="D5" s="1" t="s">
        <v>15</v>
      </c>
      <c r="G5" s="24" t="s">
        <v>81</v>
      </c>
      <c r="H5" s="24" t="s">
        <v>81</v>
      </c>
      <c r="I5" s="24" t="str">
        <f>K2&amp;$N$1</f>
        <v>Opção AGrupo2</v>
      </c>
      <c r="J5" s="24">
        <v>1.8</v>
      </c>
      <c r="N5" s="24">
        <v>0.3</v>
      </c>
      <c r="O5" s="24">
        <v>0.6</v>
      </c>
      <c r="P5" s="24">
        <v>0.9</v>
      </c>
      <c r="Q5" s="24">
        <v>1.2</v>
      </c>
      <c r="AB5" s="24" t="s">
        <v>243</v>
      </c>
      <c r="AC5" s="24" t="s">
        <v>243</v>
      </c>
      <c r="AD5" s="24" t="s">
        <v>243</v>
      </c>
      <c r="AH5">
        <v>5</v>
      </c>
      <c r="AI5">
        <v>2</v>
      </c>
      <c r="AJ5" s="24" t="s">
        <v>243</v>
      </c>
      <c r="AK5" s="24" t="s">
        <v>259</v>
      </c>
    </row>
    <row r="6" spans="1:37" x14ac:dyDescent="0.3">
      <c r="B6" s="22">
        <v>5</v>
      </c>
      <c r="D6" s="1" t="s">
        <v>16</v>
      </c>
      <c r="G6" s="24"/>
      <c r="H6" s="24"/>
      <c r="I6" s="24" t="str">
        <f>K3&amp;$N$1</f>
        <v>Opção BGrupo2</v>
      </c>
      <c r="J6" s="24">
        <v>2.9</v>
      </c>
      <c r="AB6" s="24" t="s">
        <v>244</v>
      </c>
      <c r="AC6" s="24" t="s">
        <v>244</v>
      </c>
      <c r="AD6" s="24" t="s">
        <v>244</v>
      </c>
      <c r="AJ6" s="24" t="s">
        <v>244</v>
      </c>
      <c r="AK6" s="24"/>
    </row>
    <row r="7" spans="1:37" x14ac:dyDescent="0.3">
      <c r="B7" s="22">
        <v>6</v>
      </c>
      <c r="D7" s="1" t="s">
        <v>17</v>
      </c>
      <c r="I7" s="24" t="str">
        <f>K4&amp;$N$1</f>
        <v>Opção CGrupo2</v>
      </c>
      <c r="J7" s="24">
        <v>4</v>
      </c>
      <c r="AC7" s="24" t="s">
        <v>245</v>
      </c>
      <c r="AD7" s="24" t="s">
        <v>245</v>
      </c>
      <c r="AJ7" s="24" t="s">
        <v>245</v>
      </c>
      <c r="AK7" s="24"/>
    </row>
    <row r="8" spans="1:37" x14ac:dyDescent="0.3">
      <c r="B8" s="22">
        <v>7</v>
      </c>
      <c r="D8" s="1" t="s">
        <v>18</v>
      </c>
      <c r="I8" s="24" t="str">
        <f>K2&amp;$O$1</f>
        <v>Opção AGrupo3</v>
      </c>
      <c r="J8" s="1">
        <v>2.1</v>
      </c>
      <c r="AC8" s="24" t="s">
        <v>246</v>
      </c>
      <c r="AD8" s="24" t="s">
        <v>246</v>
      </c>
      <c r="AJ8" s="24" t="s">
        <v>246</v>
      </c>
    </row>
    <row r="9" spans="1:37" x14ac:dyDescent="0.3">
      <c r="B9" s="22">
        <v>8</v>
      </c>
      <c r="D9" s="1" t="s">
        <v>19</v>
      </c>
      <c r="I9" s="24" t="str">
        <f>K3&amp;$O$1</f>
        <v>Opção BGrupo3</v>
      </c>
      <c r="J9" s="1">
        <v>3.2</v>
      </c>
    </row>
    <row r="10" spans="1:37" x14ac:dyDescent="0.3">
      <c r="B10" s="22">
        <v>9</v>
      </c>
      <c r="D10" s="1" t="s">
        <v>20</v>
      </c>
      <c r="I10" s="24" t="str">
        <f>K4&amp;$O$1</f>
        <v>Opção CGrupo3</v>
      </c>
      <c r="J10" s="1">
        <v>4.3</v>
      </c>
    </row>
    <row r="11" spans="1:37" x14ac:dyDescent="0.3">
      <c r="B11" s="22">
        <v>10</v>
      </c>
      <c r="D11" s="1" t="s">
        <v>21</v>
      </c>
      <c r="I11" s="24" t="str">
        <f>K2&amp;$P$1</f>
        <v>Opção AGrupo4</v>
      </c>
      <c r="J11" s="24">
        <v>2.4</v>
      </c>
    </row>
    <row r="12" spans="1:37" x14ac:dyDescent="0.3">
      <c r="B12" s="22">
        <v>11</v>
      </c>
      <c r="D12" s="1" t="s">
        <v>22</v>
      </c>
      <c r="I12" s="24" t="str">
        <f>K3&amp;$P$1</f>
        <v>Opção BGrupo4</v>
      </c>
      <c r="J12" s="24">
        <v>3.5</v>
      </c>
    </row>
    <row r="13" spans="1:37" x14ac:dyDescent="0.3">
      <c r="B13" s="22">
        <v>12</v>
      </c>
      <c r="D13" s="1" t="s">
        <v>23</v>
      </c>
      <c r="I13" s="24" t="str">
        <f>K4&amp;$P$1</f>
        <v>Opção CGrupo4</v>
      </c>
      <c r="J13" s="24">
        <v>4.6000000000000005</v>
      </c>
    </row>
    <row r="14" spans="1:37" ht="15.6" customHeight="1" x14ac:dyDescent="0.3">
      <c r="B14" s="22">
        <v>13</v>
      </c>
      <c r="D14" s="1" t="s">
        <v>24</v>
      </c>
      <c r="I14" s="24" t="str">
        <f>K2&amp;$Q$1</f>
        <v>Opção AGrupo5</v>
      </c>
      <c r="J14" s="1">
        <v>2.7</v>
      </c>
    </row>
    <row r="15" spans="1:37" ht="15.6" customHeight="1" x14ac:dyDescent="0.3">
      <c r="B15" s="22">
        <v>14</v>
      </c>
      <c r="D15" s="1" t="s">
        <v>25</v>
      </c>
      <c r="I15" s="24" t="str">
        <f>K3&amp;$Q$1</f>
        <v>Opção BGrupo5</v>
      </c>
      <c r="J15" s="1">
        <v>3.8</v>
      </c>
    </row>
    <row r="16" spans="1:37" x14ac:dyDescent="0.3">
      <c r="B16" s="22">
        <v>15</v>
      </c>
      <c r="D16" s="1" t="s">
        <v>26</v>
      </c>
      <c r="I16" s="24" t="str">
        <f>K4&amp;$Q$1</f>
        <v>Opção CGrupo5</v>
      </c>
      <c r="J16" s="1">
        <v>4.9000000000000004</v>
      </c>
    </row>
    <row r="17" spans="2:4" x14ac:dyDescent="0.3">
      <c r="B17" s="22">
        <v>16</v>
      </c>
      <c r="D17" s="1" t="s">
        <v>27</v>
      </c>
    </row>
    <row r="18" spans="2:4" x14ac:dyDescent="0.3">
      <c r="B18" s="22">
        <v>17</v>
      </c>
      <c r="D18" s="1" t="s">
        <v>28</v>
      </c>
    </row>
    <row r="19" spans="2:4" x14ac:dyDescent="0.3">
      <c r="B19" s="22">
        <v>18</v>
      </c>
      <c r="D19" s="1" t="s">
        <v>11</v>
      </c>
    </row>
    <row r="20" spans="2:4" x14ac:dyDescent="0.3">
      <c r="B20" s="22">
        <v>19</v>
      </c>
      <c r="D20" s="1" t="s">
        <v>29</v>
      </c>
    </row>
    <row r="21" spans="2:4" x14ac:dyDescent="0.3">
      <c r="B21" s="22">
        <v>20</v>
      </c>
      <c r="D21" s="1" t="s">
        <v>30</v>
      </c>
    </row>
    <row r="22" spans="2:4" x14ac:dyDescent="0.3">
      <c r="B22" s="22">
        <v>21</v>
      </c>
      <c r="D22" s="1" t="s">
        <v>31</v>
      </c>
    </row>
    <row r="23" spans="2:4" x14ac:dyDescent="0.3">
      <c r="B23" s="22">
        <v>22</v>
      </c>
      <c r="D23" s="1" t="s">
        <v>32</v>
      </c>
    </row>
    <row r="24" spans="2:4" x14ac:dyDescent="0.3">
      <c r="B24" s="22">
        <v>23</v>
      </c>
      <c r="D24" s="1" t="s">
        <v>33</v>
      </c>
    </row>
    <row r="25" spans="2:4" x14ac:dyDescent="0.3">
      <c r="B25" s="22">
        <v>24</v>
      </c>
      <c r="D25" s="1" t="s">
        <v>34</v>
      </c>
    </row>
    <row r="26" spans="2:4" ht="15.6" customHeight="1" x14ac:dyDescent="0.3">
      <c r="B26" s="22">
        <v>25</v>
      </c>
    </row>
    <row r="27" spans="2:4" ht="15.6" customHeight="1" x14ac:dyDescent="0.3">
      <c r="B27" s="22"/>
    </row>
  </sheetData>
  <sheetProtection algorithmName="SHA-512" hashValue="M3yxEOn0MRDeeyDxSoZ3aqth2fR6HZ1XBR+7XZ+bTXQooc90A8GrL++GF0DsBi4k3PXlN+5FjXFOauiw8QrDwg==" saltValue="+3jEE/ox2IMmv0klAlrsbg==" spinCount="100000" sheet="1" objects="1" scenarios="1" selectLockedCells="1"/>
  <phoneticPr fontId="1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9F1EF-F432-42F5-8CF9-5EDAD570AD81}">
  <dimension ref="A1:O68"/>
  <sheetViews>
    <sheetView topLeftCell="A30" zoomScale="55" zoomScaleNormal="55" workbookViewId="0">
      <selection activeCell="Y5" sqref="Y5"/>
    </sheetView>
  </sheetViews>
  <sheetFormatPr defaultColWidth="9.109375" defaultRowHeight="14.4" x14ac:dyDescent="0.3"/>
  <cols>
    <col min="1" max="1" width="9.109375" style="49"/>
    <col min="2" max="2" width="13.33203125" style="62" customWidth="1"/>
    <col min="3" max="3" width="13.33203125" style="83" customWidth="1"/>
    <col min="4" max="4" width="9.33203125" style="49" customWidth="1"/>
    <col min="5" max="5" width="131.77734375" style="49" customWidth="1"/>
    <col min="6" max="7" width="9.109375" style="49"/>
    <col min="8" max="8" width="9.109375" style="48"/>
    <col min="9" max="16384" width="9.109375" style="49"/>
  </cols>
  <sheetData>
    <row r="1" spans="1:10" ht="42.6" customHeight="1" x14ac:dyDescent="0.3">
      <c r="A1" s="371"/>
      <c r="B1" s="372" t="s">
        <v>86</v>
      </c>
      <c r="C1" s="80" t="s">
        <v>180</v>
      </c>
      <c r="D1" s="51" t="s">
        <v>88</v>
      </c>
      <c r="E1" s="112" t="s">
        <v>87</v>
      </c>
      <c r="F1" s="69"/>
      <c r="G1" s="47">
        <f>SUM(F2:F16)</f>
        <v>3.5999999999999992</v>
      </c>
    </row>
    <row r="2" spans="1:10" ht="42.6" customHeight="1" x14ac:dyDescent="0.3">
      <c r="A2" s="371"/>
      <c r="B2" s="373"/>
      <c r="C2" s="80" t="s">
        <v>82</v>
      </c>
      <c r="D2" s="51" t="s">
        <v>90</v>
      </c>
      <c r="E2" s="113" t="s">
        <v>89</v>
      </c>
      <c r="F2" s="52">
        <v>0.3</v>
      </c>
      <c r="G2" s="50"/>
      <c r="I2" s="48"/>
      <c r="J2" s="48"/>
    </row>
    <row r="3" spans="1:10" ht="42.6" customHeight="1" x14ac:dyDescent="0.3">
      <c r="A3" s="371"/>
      <c r="B3" s="373"/>
      <c r="C3" s="80" t="s">
        <v>82</v>
      </c>
      <c r="D3" s="51" t="s">
        <v>92</v>
      </c>
      <c r="E3" s="114" t="s">
        <v>91</v>
      </c>
      <c r="F3" s="54">
        <v>0.3</v>
      </c>
      <c r="G3" s="50"/>
      <c r="I3" s="48"/>
      <c r="J3" s="48"/>
    </row>
    <row r="4" spans="1:10" ht="42.6" customHeight="1" x14ac:dyDescent="0.3">
      <c r="A4" s="371"/>
      <c r="B4" s="373"/>
      <c r="C4" s="80" t="s">
        <v>82</v>
      </c>
      <c r="D4" s="51" t="s">
        <v>94</v>
      </c>
      <c r="E4" s="115" t="s">
        <v>93</v>
      </c>
      <c r="F4" s="52">
        <v>0.3</v>
      </c>
      <c r="G4" s="50"/>
    </row>
    <row r="5" spans="1:10" ht="42.6" customHeight="1" x14ac:dyDescent="0.3">
      <c r="A5" s="371"/>
      <c r="B5" s="373"/>
      <c r="C5" s="80" t="s">
        <v>82</v>
      </c>
      <c r="D5" s="51" t="s">
        <v>96</v>
      </c>
      <c r="E5" s="114" t="s">
        <v>95</v>
      </c>
      <c r="F5" s="54">
        <v>0.3</v>
      </c>
      <c r="G5" s="50"/>
    </row>
    <row r="6" spans="1:10" ht="42.6" customHeight="1" thickBot="1" x14ac:dyDescent="0.35">
      <c r="A6" s="371"/>
      <c r="B6" s="373"/>
      <c r="C6" s="80" t="s">
        <v>82</v>
      </c>
      <c r="D6" s="51" t="s">
        <v>99</v>
      </c>
      <c r="E6" s="116" t="s">
        <v>97</v>
      </c>
      <c r="F6" s="55">
        <v>0.3</v>
      </c>
      <c r="G6" s="50"/>
    </row>
    <row r="7" spans="1:10" ht="42.6" customHeight="1" x14ac:dyDescent="0.3">
      <c r="A7" s="371"/>
      <c r="B7" s="374" t="s">
        <v>83</v>
      </c>
      <c r="C7" s="81" t="s">
        <v>181</v>
      </c>
      <c r="D7" s="51" t="s">
        <v>101</v>
      </c>
      <c r="E7" s="117" t="s">
        <v>98</v>
      </c>
      <c r="F7" s="70"/>
      <c r="G7" s="50"/>
    </row>
    <row r="8" spans="1:10" ht="42.6" customHeight="1" x14ac:dyDescent="0.3">
      <c r="A8" s="371"/>
      <c r="B8" s="375"/>
      <c r="C8" s="81" t="s">
        <v>178</v>
      </c>
      <c r="D8" s="51" t="s">
        <v>103</v>
      </c>
      <c r="E8" s="118" t="s">
        <v>100</v>
      </c>
      <c r="F8" s="56">
        <v>0.3</v>
      </c>
      <c r="G8" s="50"/>
      <c r="H8" s="376"/>
      <c r="I8" s="376"/>
      <c r="J8" s="376"/>
    </row>
    <row r="9" spans="1:10" ht="42.6" customHeight="1" x14ac:dyDescent="0.3">
      <c r="A9" s="371"/>
      <c r="B9" s="375"/>
      <c r="C9" s="81" t="s">
        <v>178</v>
      </c>
      <c r="D9" s="51" t="s">
        <v>105</v>
      </c>
      <c r="E9" s="119" t="s">
        <v>102</v>
      </c>
      <c r="F9" s="78">
        <v>0.3</v>
      </c>
      <c r="G9" s="50"/>
    </row>
    <row r="10" spans="1:10" ht="42.6" customHeight="1" x14ac:dyDescent="0.3">
      <c r="A10" s="371"/>
      <c r="B10" s="375"/>
      <c r="C10" s="81" t="s">
        <v>178</v>
      </c>
      <c r="D10" s="51" t="s">
        <v>108</v>
      </c>
      <c r="E10" s="120" t="s">
        <v>104</v>
      </c>
      <c r="F10" s="79">
        <v>0.3</v>
      </c>
      <c r="G10" s="50"/>
    </row>
    <row r="11" spans="1:10" ht="42.6" customHeight="1" thickBot="1" x14ac:dyDescent="0.35">
      <c r="A11" s="371"/>
      <c r="B11" s="375"/>
      <c r="C11" s="81" t="s">
        <v>178</v>
      </c>
      <c r="D11" s="51" t="s">
        <v>110</v>
      </c>
      <c r="E11" s="121" t="s">
        <v>106</v>
      </c>
      <c r="F11" s="57">
        <v>0.3</v>
      </c>
      <c r="G11" s="50"/>
    </row>
    <row r="12" spans="1:10" ht="42.6" customHeight="1" x14ac:dyDescent="0.3">
      <c r="A12" s="371"/>
      <c r="B12" s="368" t="s">
        <v>84</v>
      </c>
      <c r="C12" s="82" t="s">
        <v>182</v>
      </c>
      <c r="D12" s="51" t="s">
        <v>112</v>
      </c>
      <c r="E12" s="122" t="s">
        <v>107</v>
      </c>
      <c r="F12" s="67"/>
      <c r="G12" s="58"/>
    </row>
    <row r="13" spans="1:10" ht="42.6" customHeight="1" x14ac:dyDescent="0.3">
      <c r="A13" s="371"/>
      <c r="B13" s="369"/>
      <c r="C13" s="82" t="s">
        <v>179</v>
      </c>
      <c r="D13" s="51" t="s">
        <v>166</v>
      </c>
      <c r="E13" s="123" t="s">
        <v>109</v>
      </c>
      <c r="F13" s="59">
        <v>0.3</v>
      </c>
      <c r="G13" s="50"/>
    </row>
    <row r="14" spans="1:10" ht="42.6" customHeight="1" x14ac:dyDescent="0.3">
      <c r="A14" s="371"/>
      <c r="B14" s="369"/>
      <c r="C14" s="82" t="s">
        <v>179</v>
      </c>
      <c r="D14" s="51" t="s">
        <v>167</v>
      </c>
      <c r="E14" s="124" t="s">
        <v>111</v>
      </c>
      <c r="F14" s="60">
        <v>0.3</v>
      </c>
      <c r="G14" s="50"/>
      <c r="H14" s="370"/>
      <c r="I14" s="370"/>
    </row>
    <row r="15" spans="1:10" ht="42.6" customHeight="1" x14ac:dyDescent="0.3">
      <c r="A15" s="371"/>
      <c r="B15" s="369"/>
      <c r="C15" s="82" t="s">
        <v>179</v>
      </c>
      <c r="D15" s="51" t="s">
        <v>168</v>
      </c>
      <c r="E15" s="125" t="s">
        <v>113</v>
      </c>
      <c r="F15" s="59">
        <v>0.3</v>
      </c>
      <c r="G15" s="50"/>
    </row>
    <row r="16" spans="1:10" ht="42.6" customHeight="1" x14ac:dyDescent="0.3">
      <c r="A16" s="371"/>
      <c r="B16" s="369"/>
      <c r="C16" s="82" t="s">
        <v>179</v>
      </c>
      <c r="D16" s="51" t="s">
        <v>169</v>
      </c>
      <c r="E16" s="126" t="s">
        <v>114</v>
      </c>
      <c r="F16" s="75"/>
      <c r="G16" s="61"/>
    </row>
    <row r="17" spans="1:9" ht="42.6" customHeight="1" x14ac:dyDescent="0.3">
      <c r="A17" s="378"/>
      <c r="B17" s="372" t="s">
        <v>86</v>
      </c>
      <c r="C17" s="80" t="s">
        <v>180</v>
      </c>
      <c r="D17" s="77" t="s">
        <v>116</v>
      </c>
      <c r="E17" s="112" t="s">
        <v>87</v>
      </c>
      <c r="F17" s="69"/>
      <c r="G17" s="76">
        <f>SUM(F18:F32)</f>
        <v>5.2</v>
      </c>
    </row>
    <row r="18" spans="1:9" ht="42.6" customHeight="1" x14ac:dyDescent="0.3">
      <c r="A18" s="378"/>
      <c r="B18" s="373"/>
      <c r="C18" s="80" t="s">
        <v>82</v>
      </c>
      <c r="D18" s="77" t="s">
        <v>118</v>
      </c>
      <c r="E18" s="118" t="s">
        <v>117</v>
      </c>
      <c r="F18" s="71">
        <v>0.4</v>
      </c>
      <c r="G18" s="50"/>
    </row>
    <row r="19" spans="1:9" ht="42.6" customHeight="1" x14ac:dyDescent="0.3">
      <c r="A19" s="378"/>
      <c r="B19" s="373"/>
      <c r="C19" s="80" t="s">
        <v>82</v>
      </c>
      <c r="D19" s="77" t="s">
        <v>120</v>
      </c>
      <c r="E19" s="127" t="s">
        <v>119</v>
      </c>
      <c r="F19" s="54">
        <v>0.4</v>
      </c>
      <c r="G19" s="50"/>
    </row>
    <row r="20" spans="1:9" ht="42.6" customHeight="1" x14ac:dyDescent="0.3">
      <c r="A20" s="378"/>
      <c r="B20" s="373"/>
      <c r="C20" s="80" t="s">
        <v>82</v>
      </c>
      <c r="D20" s="77" t="s">
        <v>122</v>
      </c>
      <c r="E20" s="113" t="s">
        <v>121</v>
      </c>
      <c r="F20" s="52">
        <v>0.4</v>
      </c>
      <c r="G20" s="50"/>
    </row>
    <row r="21" spans="1:9" ht="42.6" customHeight="1" thickBot="1" x14ac:dyDescent="0.35">
      <c r="A21" s="378"/>
      <c r="B21" s="373"/>
      <c r="C21" s="80" t="s">
        <v>82</v>
      </c>
      <c r="D21" s="77" t="s">
        <v>124</v>
      </c>
      <c r="E21" s="127" t="s">
        <v>123</v>
      </c>
      <c r="F21" s="54">
        <v>0.4</v>
      </c>
      <c r="G21" s="50"/>
    </row>
    <row r="22" spans="1:9" ht="42.6" customHeight="1" x14ac:dyDescent="0.3">
      <c r="A22" s="378"/>
      <c r="B22" s="374" t="s">
        <v>83</v>
      </c>
      <c r="C22" s="81" t="s">
        <v>181</v>
      </c>
      <c r="D22" s="77" t="s">
        <v>126</v>
      </c>
      <c r="E22" s="117" t="s">
        <v>98</v>
      </c>
      <c r="F22" s="70"/>
      <c r="G22" s="58"/>
    </row>
    <row r="23" spans="1:9" ht="42.6" customHeight="1" x14ac:dyDescent="0.3">
      <c r="A23" s="378"/>
      <c r="B23" s="375"/>
      <c r="C23" s="81" t="s">
        <v>178</v>
      </c>
      <c r="D23" s="77" t="s">
        <v>128</v>
      </c>
      <c r="E23" s="128" t="s">
        <v>125</v>
      </c>
      <c r="F23" s="63">
        <v>0.4</v>
      </c>
      <c r="G23" s="50"/>
    </row>
    <row r="24" spans="1:9" ht="42.6" customHeight="1" x14ac:dyDescent="0.3">
      <c r="A24" s="378"/>
      <c r="B24" s="375"/>
      <c r="C24" s="81" t="s">
        <v>178</v>
      </c>
      <c r="D24" s="77" t="s">
        <v>130</v>
      </c>
      <c r="E24" s="129" t="s">
        <v>127</v>
      </c>
      <c r="F24" s="64">
        <v>0.4</v>
      </c>
      <c r="G24" s="50"/>
    </row>
    <row r="25" spans="1:9" ht="42.6" customHeight="1" x14ac:dyDescent="0.3">
      <c r="A25" s="378"/>
      <c r="B25" s="375"/>
      <c r="C25" s="81" t="s">
        <v>178</v>
      </c>
      <c r="D25" s="77" t="s">
        <v>132</v>
      </c>
      <c r="E25" s="123" t="s">
        <v>129</v>
      </c>
      <c r="F25" s="63">
        <v>0.4</v>
      </c>
      <c r="G25" s="50"/>
    </row>
    <row r="26" spans="1:9" ht="42.6" customHeight="1" thickBot="1" x14ac:dyDescent="0.35">
      <c r="A26" s="378"/>
      <c r="B26" s="375"/>
      <c r="C26" s="81" t="s">
        <v>178</v>
      </c>
      <c r="D26" s="77" t="s">
        <v>134</v>
      </c>
      <c r="E26" s="130" t="s">
        <v>131</v>
      </c>
      <c r="F26" s="64">
        <v>0.4</v>
      </c>
      <c r="G26" s="50"/>
      <c r="H26" s="377"/>
      <c r="I26" s="377"/>
    </row>
    <row r="27" spans="1:9" ht="42.6" customHeight="1" x14ac:dyDescent="0.3">
      <c r="A27" s="378"/>
      <c r="B27" s="368" t="s">
        <v>84</v>
      </c>
      <c r="C27" s="82" t="s">
        <v>182</v>
      </c>
      <c r="D27" s="77" t="s">
        <v>136</v>
      </c>
      <c r="E27" s="122" t="s">
        <v>107</v>
      </c>
      <c r="F27" s="67"/>
      <c r="G27" s="58"/>
    </row>
    <row r="28" spans="1:9" ht="42.6" customHeight="1" x14ac:dyDescent="0.3">
      <c r="A28" s="378"/>
      <c r="B28" s="369"/>
      <c r="C28" s="82" t="s">
        <v>179</v>
      </c>
      <c r="D28" s="77" t="s">
        <v>138</v>
      </c>
      <c r="E28" s="131" t="s">
        <v>133</v>
      </c>
      <c r="F28" s="68">
        <v>0.4</v>
      </c>
      <c r="G28" s="50"/>
    </row>
    <row r="29" spans="1:9" ht="42.6" customHeight="1" x14ac:dyDescent="0.3">
      <c r="A29" s="378"/>
      <c r="B29" s="369"/>
      <c r="C29" s="82" t="s">
        <v>179</v>
      </c>
      <c r="D29" s="77" t="s">
        <v>140</v>
      </c>
      <c r="E29" s="129" t="s">
        <v>135</v>
      </c>
      <c r="F29" s="64">
        <v>0.4</v>
      </c>
      <c r="G29" s="50"/>
    </row>
    <row r="30" spans="1:9" ht="42.6" customHeight="1" x14ac:dyDescent="0.3">
      <c r="A30" s="378"/>
      <c r="B30" s="369"/>
      <c r="C30" s="82" t="s">
        <v>179</v>
      </c>
      <c r="D30" s="77" t="s">
        <v>170</v>
      </c>
      <c r="E30" s="123" t="s">
        <v>137</v>
      </c>
      <c r="F30" s="63">
        <v>0.4</v>
      </c>
      <c r="G30" s="50"/>
    </row>
    <row r="31" spans="1:9" ht="42.6" customHeight="1" x14ac:dyDescent="0.3">
      <c r="A31" s="378"/>
      <c r="B31" s="369"/>
      <c r="C31" s="82" t="s">
        <v>179</v>
      </c>
      <c r="D31" s="77" t="s">
        <v>171</v>
      </c>
      <c r="E31" s="132" t="s">
        <v>139</v>
      </c>
      <c r="F31" s="64">
        <v>0.4</v>
      </c>
      <c r="G31" s="50"/>
    </row>
    <row r="32" spans="1:9" ht="42.6" customHeight="1" x14ac:dyDescent="0.3">
      <c r="A32" s="378"/>
      <c r="B32" s="369"/>
      <c r="C32" s="82" t="s">
        <v>179</v>
      </c>
      <c r="D32" s="77" t="s">
        <v>172</v>
      </c>
      <c r="E32" s="118" t="s">
        <v>141</v>
      </c>
      <c r="F32" s="63">
        <v>0.4</v>
      </c>
      <c r="G32" s="50"/>
    </row>
    <row r="33" spans="1:8" ht="42.6" customHeight="1" thickBot="1" x14ac:dyDescent="0.35">
      <c r="A33" s="378"/>
      <c r="B33" s="369"/>
      <c r="C33" s="82" t="s">
        <v>179</v>
      </c>
      <c r="D33" s="77" t="s">
        <v>173</v>
      </c>
      <c r="E33" s="133" t="s">
        <v>114</v>
      </c>
      <c r="F33" s="74"/>
      <c r="G33" s="61"/>
    </row>
    <row r="34" spans="1:8" ht="42.6" customHeight="1" x14ac:dyDescent="0.3">
      <c r="A34" s="378"/>
      <c r="B34" s="372" t="s">
        <v>86</v>
      </c>
      <c r="C34" s="80" t="s">
        <v>180</v>
      </c>
      <c r="D34" s="53" t="s">
        <v>142</v>
      </c>
      <c r="E34" s="112" t="s">
        <v>87</v>
      </c>
      <c r="F34" s="69"/>
      <c r="G34" s="47">
        <f>SUM(F35:F49)</f>
        <v>6</v>
      </c>
    </row>
    <row r="35" spans="1:8" ht="42.6" customHeight="1" x14ac:dyDescent="0.3">
      <c r="A35" s="378"/>
      <c r="B35" s="373"/>
      <c r="C35" s="80" t="s">
        <v>82</v>
      </c>
      <c r="D35" s="53" t="s">
        <v>144</v>
      </c>
      <c r="E35" s="114" t="s">
        <v>143</v>
      </c>
      <c r="F35" s="54">
        <v>0.5</v>
      </c>
      <c r="G35" s="50"/>
    </row>
    <row r="36" spans="1:8" ht="42.6" customHeight="1" x14ac:dyDescent="0.3">
      <c r="A36" s="378"/>
      <c r="B36" s="373"/>
      <c r="C36" s="80" t="s">
        <v>82</v>
      </c>
      <c r="D36" s="53" t="s">
        <v>146</v>
      </c>
      <c r="E36" s="125" t="s">
        <v>145</v>
      </c>
      <c r="F36" s="52">
        <v>0.5</v>
      </c>
      <c r="G36" s="50"/>
    </row>
    <row r="37" spans="1:8" ht="42.6" customHeight="1" thickBot="1" x14ac:dyDescent="0.35">
      <c r="A37" s="378"/>
      <c r="B37" s="373"/>
      <c r="C37" s="80" t="s">
        <v>82</v>
      </c>
      <c r="D37" s="53" t="s">
        <v>148</v>
      </c>
      <c r="E37" s="132" t="s">
        <v>147</v>
      </c>
      <c r="F37" s="54">
        <v>0.5</v>
      </c>
      <c r="G37" s="50"/>
    </row>
    <row r="38" spans="1:8" ht="42.6" customHeight="1" x14ac:dyDescent="0.3">
      <c r="A38" s="378"/>
      <c r="B38" s="375" t="s">
        <v>83</v>
      </c>
      <c r="C38" s="81" t="s">
        <v>181</v>
      </c>
      <c r="D38" s="53" t="s">
        <v>150</v>
      </c>
      <c r="E38" s="117" t="s">
        <v>98</v>
      </c>
      <c r="F38" s="70"/>
      <c r="G38" s="58"/>
      <c r="H38" s="379"/>
    </row>
    <row r="39" spans="1:8" ht="42.6" customHeight="1" x14ac:dyDescent="0.3">
      <c r="A39" s="378"/>
      <c r="B39" s="380"/>
      <c r="C39" s="81" t="s">
        <v>178</v>
      </c>
      <c r="D39" s="53" t="s">
        <v>152</v>
      </c>
      <c r="E39" s="125" t="s">
        <v>149</v>
      </c>
      <c r="F39" s="71">
        <v>0.5</v>
      </c>
      <c r="G39" s="50"/>
      <c r="H39" s="379"/>
    </row>
    <row r="40" spans="1:8" ht="42.6" customHeight="1" x14ac:dyDescent="0.3">
      <c r="A40" s="378"/>
      <c r="B40" s="380"/>
      <c r="C40" s="81" t="s">
        <v>178</v>
      </c>
      <c r="D40" s="53" t="s">
        <v>154</v>
      </c>
      <c r="E40" s="132" t="s">
        <v>151</v>
      </c>
      <c r="F40" s="72">
        <v>0.5</v>
      </c>
      <c r="G40" s="50"/>
      <c r="H40" s="379"/>
    </row>
    <row r="41" spans="1:8" ht="42.6" customHeight="1" x14ac:dyDescent="0.3">
      <c r="A41" s="378"/>
      <c r="B41" s="380"/>
      <c r="C41" s="81" t="s">
        <v>178</v>
      </c>
      <c r="D41" s="53" t="s">
        <v>156</v>
      </c>
      <c r="E41" s="125" t="s">
        <v>153</v>
      </c>
      <c r="F41" s="71">
        <v>0.5</v>
      </c>
      <c r="G41" s="50"/>
      <c r="H41" s="65"/>
    </row>
    <row r="42" spans="1:8" ht="42.6" customHeight="1" x14ac:dyDescent="0.3">
      <c r="A42" s="378"/>
      <c r="B42" s="380"/>
      <c r="C42" s="81" t="s">
        <v>178</v>
      </c>
      <c r="D42" s="53" t="s">
        <v>158</v>
      </c>
      <c r="E42" s="132" t="s">
        <v>155</v>
      </c>
      <c r="F42" s="54">
        <v>0.5</v>
      </c>
      <c r="G42" s="50"/>
      <c r="H42" s="65"/>
    </row>
    <row r="43" spans="1:8" ht="42.6" customHeight="1" x14ac:dyDescent="0.3">
      <c r="A43" s="378"/>
      <c r="B43" s="380"/>
      <c r="C43" s="81" t="s">
        <v>178</v>
      </c>
      <c r="D43" s="53" t="s">
        <v>160</v>
      </c>
      <c r="E43" s="134" t="s">
        <v>157</v>
      </c>
      <c r="F43" s="52">
        <v>0.5</v>
      </c>
      <c r="G43" s="50"/>
      <c r="H43" s="65"/>
    </row>
    <row r="44" spans="1:8" ht="42.6" customHeight="1" x14ac:dyDescent="0.3">
      <c r="A44" s="378"/>
      <c r="B44" s="380"/>
      <c r="C44" s="81" t="s">
        <v>178</v>
      </c>
      <c r="D44" s="53" t="s">
        <v>162</v>
      </c>
      <c r="E44" s="135" t="s">
        <v>159</v>
      </c>
      <c r="F44" s="54">
        <v>0.5</v>
      </c>
      <c r="G44" s="50"/>
    </row>
    <row r="45" spans="1:8" ht="42.6" customHeight="1" x14ac:dyDescent="0.3">
      <c r="A45" s="378"/>
      <c r="B45" s="369" t="s">
        <v>84</v>
      </c>
      <c r="C45" s="82" t="s">
        <v>182</v>
      </c>
      <c r="D45" s="53" t="s">
        <v>164</v>
      </c>
      <c r="E45" s="122" t="s">
        <v>107</v>
      </c>
      <c r="F45" s="73"/>
      <c r="G45" s="58"/>
    </row>
    <row r="46" spans="1:8" ht="42.6" customHeight="1" x14ac:dyDescent="0.3">
      <c r="A46" s="378"/>
      <c r="B46" s="369"/>
      <c r="C46" s="82" t="s">
        <v>179</v>
      </c>
      <c r="D46" s="53" t="s">
        <v>174</v>
      </c>
      <c r="E46" s="125" t="s">
        <v>161</v>
      </c>
      <c r="F46" s="52">
        <v>0.5</v>
      </c>
      <c r="G46" s="50"/>
    </row>
    <row r="47" spans="1:8" ht="42.6" customHeight="1" x14ac:dyDescent="0.3">
      <c r="A47" s="378"/>
      <c r="B47" s="369"/>
      <c r="C47" s="82" t="s">
        <v>179</v>
      </c>
      <c r="D47" s="53" t="s">
        <v>175</v>
      </c>
      <c r="E47" s="136" t="s">
        <v>163</v>
      </c>
      <c r="F47" s="54">
        <v>0.5</v>
      </c>
      <c r="G47" s="50"/>
    </row>
    <row r="48" spans="1:8" ht="42.6" customHeight="1" x14ac:dyDescent="0.3">
      <c r="A48" s="378"/>
      <c r="B48" s="369"/>
      <c r="C48" s="82" t="s">
        <v>179</v>
      </c>
      <c r="D48" s="53" t="s">
        <v>176</v>
      </c>
      <c r="E48" s="137" t="s">
        <v>165</v>
      </c>
      <c r="F48" s="52">
        <v>0.5</v>
      </c>
      <c r="G48" s="50"/>
    </row>
    <row r="49" spans="1:15" ht="42.6" customHeight="1" x14ac:dyDescent="0.3">
      <c r="A49" s="378"/>
      <c r="B49" s="369"/>
      <c r="C49" s="82" t="s">
        <v>179</v>
      </c>
      <c r="D49" s="53" t="s">
        <v>177</v>
      </c>
      <c r="E49" s="138" t="s">
        <v>114</v>
      </c>
      <c r="F49" s="66"/>
      <c r="G49" s="61"/>
    </row>
    <row r="50" spans="1:15" ht="42.6" customHeight="1" x14ac:dyDescent="0.3">
      <c r="D50" s="49" t="s">
        <v>218</v>
      </c>
      <c r="E50" s="138" t="s">
        <v>190</v>
      </c>
      <c r="F50" s="89">
        <v>0.9</v>
      </c>
      <c r="G50" s="104"/>
      <c r="H50" s="104"/>
      <c r="I50" s="104"/>
      <c r="J50" s="104"/>
      <c r="K50" s="104"/>
      <c r="L50" s="104"/>
      <c r="M50" s="104"/>
      <c r="N50" s="104"/>
      <c r="O50" s="104"/>
    </row>
    <row r="51" spans="1:15" ht="42.6" customHeight="1" x14ac:dyDescent="0.3">
      <c r="D51" s="49" t="s">
        <v>219</v>
      </c>
      <c r="E51" s="137" t="s">
        <v>191</v>
      </c>
      <c r="F51" s="89">
        <v>0.3</v>
      </c>
      <c r="G51" s="104"/>
      <c r="H51" s="104"/>
      <c r="I51" s="104"/>
      <c r="J51" s="104"/>
      <c r="K51" s="104"/>
      <c r="L51" s="104"/>
      <c r="M51" s="104"/>
      <c r="N51" s="104"/>
      <c r="O51" s="104"/>
    </row>
    <row r="52" spans="1:15" ht="42.6" customHeight="1" x14ac:dyDescent="0.3">
      <c r="D52" s="49" t="s">
        <v>220</v>
      </c>
      <c r="E52" s="138" t="s">
        <v>237</v>
      </c>
      <c r="F52" s="89">
        <v>0.6</v>
      </c>
      <c r="G52" s="104"/>
      <c r="H52" s="104"/>
      <c r="I52" s="104"/>
      <c r="J52" s="104"/>
      <c r="K52" s="104"/>
      <c r="L52" s="104"/>
      <c r="M52" s="104"/>
      <c r="N52" s="104"/>
      <c r="O52" s="104"/>
    </row>
    <row r="53" spans="1:15" ht="42.6" customHeight="1" x14ac:dyDescent="0.3">
      <c r="D53" s="49" t="s">
        <v>221</v>
      </c>
      <c r="E53" s="137" t="s">
        <v>193</v>
      </c>
      <c r="F53" s="89">
        <v>0.6</v>
      </c>
      <c r="G53" s="104"/>
      <c r="H53" s="104"/>
      <c r="I53" s="104"/>
      <c r="J53" s="104"/>
      <c r="K53" s="104"/>
      <c r="L53" s="104"/>
      <c r="M53" s="104"/>
      <c r="N53" s="104"/>
      <c r="O53" s="104"/>
    </row>
    <row r="54" spans="1:15" ht="42.6" customHeight="1" x14ac:dyDescent="0.3">
      <c r="D54" s="49" t="s">
        <v>222</v>
      </c>
      <c r="E54" s="138" t="s">
        <v>194</v>
      </c>
      <c r="F54" s="89">
        <v>0.9</v>
      </c>
      <c r="G54" s="104"/>
      <c r="H54" s="104"/>
      <c r="I54" s="104"/>
      <c r="J54" s="104"/>
      <c r="K54" s="104"/>
      <c r="L54" s="104"/>
      <c r="M54" s="104"/>
      <c r="N54" s="104"/>
      <c r="O54" s="104"/>
    </row>
    <row r="55" spans="1:15" ht="42.6" customHeight="1" x14ac:dyDescent="0.3">
      <c r="D55" s="49" t="s">
        <v>223</v>
      </c>
      <c r="E55" s="138" t="s">
        <v>216</v>
      </c>
      <c r="F55" s="89">
        <v>0.9</v>
      </c>
      <c r="G55" s="104"/>
      <c r="H55" s="104"/>
      <c r="I55" s="104"/>
      <c r="J55" s="104"/>
      <c r="K55" s="104"/>
      <c r="L55" s="104"/>
      <c r="M55" s="104"/>
      <c r="N55" s="104"/>
      <c r="O55" s="105"/>
    </row>
    <row r="56" spans="1:15" ht="42.6" customHeight="1" x14ac:dyDescent="0.3">
      <c r="D56" s="49" t="s">
        <v>224</v>
      </c>
      <c r="E56" s="137" t="s">
        <v>204</v>
      </c>
      <c r="F56" s="89">
        <v>0.3</v>
      </c>
      <c r="G56" s="104"/>
      <c r="H56" s="104"/>
      <c r="I56" s="104"/>
      <c r="J56" s="104"/>
      <c r="K56" s="104"/>
      <c r="L56" s="104"/>
      <c r="M56" s="104"/>
      <c r="N56" s="104"/>
      <c r="O56" s="105"/>
    </row>
    <row r="57" spans="1:15" ht="42.6" customHeight="1" x14ac:dyDescent="0.3">
      <c r="D57" s="49" t="s">
        <v>225</v>
      </c>
      <c r="E57" s="138" t="s">
        <v>205</v>
      </c>
      <c r="F57" s="89">
        <v>0.3</v>
      </c>
      <c r="G57" s="104"/>
      <c r="H57" s="104"/>
      <c r="I57" s="104"/>
      <c r="J57" s="104"/>
      <c r="K57" s="104"/>
      <c r="L57" s="104"/>
      <c r="M57" s="104"/>
      <c r="N57" s="104"/>
      <c r="O57" s="105"/>
    </row>
    <row r="58" spans="1:15" ht="42.6" customHeight="1" x14ac:dyDescent="0.3">
      <c r="D58" s="49" t="s">
        <v>226</v>
      </c>
      <c r="E58" s="137" t="s">
        <v>206</v>
      </c>
      <c r="F58" s="89">
        <v>0.9</v>
      </c>
      <c r="G58" s="104"/>
      <c r="H58" s="104"/>
      <c r="I58" s="104"/>
      <c r="J58" s="104"/>
      <c r="K58" s="104"/>
      <c r="L58" s="104"/>
      <c r="M58" s="104"/>
      <c r="N58" s="104"/>
      <c r="O58" s="105"/>
    </row>
    <row r="59" spans="1:15" ht="42.6" customHeight="1" x14ac:dyDescent="0.3">
      <c r="D59" s="49" t="s">
        <v>227</v>
      </c>
      <c r="E59" s="138" t="s">
        <v>194</v>
      </c>
      <c r="F59" s="89">
        <v>0.9</v>
      </c>
      <c r="G59" s="104"/>
      <c r="H59" s="104"/>
      <c r="I59" s="104"/>
      <c r="J59" s="104"/>
      <c r="K59" s="104"/>
      <c r="L59" s="104"/>
      <c r="M59" s="104"/>
      <c r="N59" s="104"/>
      <c r="O59" s="105"/>
    </row>
    <row r="60" spans="1:15" ht="42.6" customHeight="1" x14ac:dyDescent="0.3">
      <c r="D60" s="49" t="s">
        <v>228</v>
      </c>
      <c r="E60" s="137" t="s">
        <v>207</v>
      </c>
      <c r="F60" s="95">
        <v>0.3</v>
      </c>
      <c r="G60" s="104"/>
      <c r="H60" s="104"/>
      <c r="I60" s="104"/>
      <c r="J60" s="104"/>
      <c r="K60" s="104"/>
      <c r="L60" s="104"/>
      <c r="M60" s="104"/>
      <c r="N60" s="104"/>
      <c r="O60" s="105"/>
    </row>
    <row r="61" spans="1:15" ht="42.6" customHeight="1" x14ac:dyDescent="0.3">
      <c r="D61" s="49" t="s">
        <v>229</v>
      </c>
      <c r="E61" s="138" t="s">
        <v>238</v>
      </c>
      <c r="F61" s="96">
        <v>0.3</v>
      </c>
      <c r="G61" s="110"/>
      <c r="H61" s="110"/>
      <c r="I61" s="110"/>
      <c r="J61" s="110"/>
      <c r="K61" s="110"/>
      <c r="L61" s="110"/>
      <c r="M61" s="110"/>
      <c r="N61" s="110"/>
      <c r="O61" s="111"/>
    </row>
    <row r="62" spans="1:15" ht="42.6" customHeight="1" x14ac:dyDescent="0.3">
      <c r="D62" s="49" t="s">
        <v>230</v>
      </c>
      <c r="E62" s="138" t="s">
        <v>216</v>
      </c>
      <c r="F62" s="89">
        <v>0.9</v>
      </c>
      <c r="G62" s="104"/>
      <c r="H62" s="104"/>
      <c r="I62" s="104"/>
      <c r="J62" s="104"/>
      <c r="K62" s="104"/>
      <c r="L62" s="104"/>
      <c r="M62" s="104"/>
      <c r="N62" s="104"/>
      <c r="O62" s="105"/>
    </row>
    <row r="63" spans="1:15" ht="42.6" customHeight="1" x14ac:dyDescent="0.3">
      <c r="D63" s="49" t="s">
        <v>231</v>
      </c>
      <c r="E63" s="137" t="s">
        <v>204</v>
      </c>
      <c r="F63" s="89">
        <v>0.3</v>
      </c>
      <c r="G63" s="104"/>
      <c r="H63" s="104"/>
      <c r="I63" s="104"/>
      <c r="J63" s="104"/>
      <c r="K63" s="104"/>
      <c r="L63" s="104"/>
      <c r="M63" s="104"/>
      <c r="N63" s="104"/>
      <c r="O63" s="105"/>
    </row>
    <row r="64" spans="1:15" ht="36.6" x14ac:dyDescent="0.3">
      <c r="D64" s="49" t="s">
        <v>232</v>
      </c>
      <c r="E64" s="138" t="s">
        <v>205</v>
      </c>
      <c r="F64" s="89">
        <v>0.3</v>
      </c>
      <c r="G64" s="104"/>
      <c r="H64" s="104"/>
      <c r="I64" s="104"/>
      <c r="J64" s="104"/>
      <c r="K64" s="104"/>
      <c r="L64" s="104"/>
      <c r="M64" s="104"/>
      <c r="N64" s="104"/>
      <c r="O64" s="105"/>
    </row>
    <row r="65" spans="4:15" ht="36.6" x14ac:dyDescent="0.3">
      <c r="D65" s="49" t="s">
        <v>233</v>
      </c>
      <c r="E65" s="137" t="s">
        <v>206</v>
      </c>
      <c r="F65" s="89">
        <v>0.9</v>
      </c>
      <c r="G65" s="104"/>
      <c r="H65" s="104"/>
      <c r="I65" s="104"/>
      <c r="J65" s="104"/>
      <c r="K65" s="104"/>
      <c r="L65" s="104"/>
      <c r="M65" s="104"/>
      <c r="N65" s="104"/>
      <c r="O65" s="105"/>
    </row>
    <row r="66" spans="4:15" ht="36.6" x14ac:dyDescent="0.3">
      <c r="D66" s="49" t="s">
        <v>234</v>
      </c>
      <c r="E66" s="138" t="s">
        <v>194</v>
      </c>
      <c r="F66" s="89">
        <v>0.9</v>
      </c>
      <c r="G66" s="104"/>
      <c r="H66" s="104"/>
      <c r="I66" s="104"/>
      <c r="J66" s="104"/>
      <c r="K66" s="104"/>
      <c r="L66" s="104"/>
      <c r="M66" s="104"/>
      <c r="N66" s="104"/>
      <c r="O66" s="105"/>
    </row>
    <row r="67" spans="4:15" ht="36.6" x14ac:dyDescent="0.3">
      <c r="D67" s="49" t="s">
        <v>235</v>
      </c>
      <c r="E67" s="137" t="s">
        <v>212</v>
      </c>
      <c r="F67" s="102">
        <v>0.6</v>
      </c>
      <c r="G67" s="106"/>
      <c r="H67" s="106"/>
      <c r="I67" s="106"/>
      <c r="J67" s="106"/>
      <c r="K67" s="106"/>
      <c r="L67" s="106"/>
      <c r="M67" s="106"/>
      <c r="N67" s="106"/>
      <c r="O67" s="107"/>
    </row>
    <row r="68" spans="4:15" ht="36.6" x14ac:dyDescent="0.3">
      <c r="D68" s="49" t="s">
        <v>236</v>
      </c>
      <c r="E68" s="138" t="s">
        <v>217</v>
      </c>
      <c r="F68" s="103">
        <v>0.6</v>
      </c>
      <c r="G68" s="108"/>
      <c r="H68" s="108"/>
      <c r="I68" s="108"/>
      <c r="J68" s="108"/>
      <c r="K68" s="108"/>
      <c r="L68" s="108"/>
      <c r="M68" s="108"/>
      <c r="N68" s="108"/>
      <c r="O68" s="109"/>
    </row>
  </sheetData>
  <sheetProtection algorithmName="SHA-512" hashValue="/dmYegh7D2FB4iFDU9zbfZizGWX2Wccv9E2yUFvMBHTH+oHoHlZqkxNWIl1PBXMeJW1fWmMizt8s+Cmv9+K55w==" saltValue="0uRWRNlsKngSrC6ZzYN4oA==" spinCount="100000" sheet="1" objects="1" scenarios="1" selectLockedCells="1"/>
  <mergeCells count="16">
    <mergeCell ref="H38:H40"/>
    <mergeCell ref="A34:A49"/>
    <mergeCell ref="B34:B37"/>
    <mergeCell ref="B38:B44"/>
    <mergeCell ref="B45:B49"/>
    <mergeCell ref="B22:B26"/>
    <mergeCell ref="H26:I26"/>
    <mergeCell ref="A17:A33"/>
    <mergeCell ref="B17:B21"/>
    <mergeCell ref="B27:B33"/>
    <mergeCell ref="B12:B16"/>
    <mergeCell ref="H14:I14"/>
    <mergeCell ref="A1:A16"/>
    <mergeCell ref="B1:B6"/>
    <mergeCell ref="B7:B11"/>
    <mergeCell ref="H8:J8"/>
  </mergeCells>
  <phoneticPr fontId="18" type="noConversion"/>
  <conditionalFormatting sqref="E26">
    <cfRule type="expression" dxfId="4" priority="27">
      <formula>#REF!&lt;&gt;#REF!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F49C2-6F05-47FC-87A9-218B97530F92}">
  <dimension ref="B2:P42"/>
  <sheetViews>
    <sheetView topLeftCell="A4" workbookViewId="0">
      <selection activeCell="Y5" sqref="Y5"/>
    </sheetView>
  </sheetViews>
  <sheetFormatPr defaultColWidth="8.88671875" defaultRowHeight="15.6" x14ac:dyDescent="0.3"/>
  <cols>
    <col min="1" max="2" width="8.88671875" style="49"/>
    <col min="3" max="3" width="12.33203125" style="49" customWidth="1"/>
    <col min="4" max="4" width="16.6640625" style="50" customWidth="1"/>
    <col min="5" max="15" width="5.88671875" style="49" customWidth="1"/>
    <col min="16" max="16" width="12.6640625" style="92" customWidth="1"/>
    <col min="17" max="16384" width="8.88671875" style="49"/>
  </cols>
  <sheetData>
    <row r="2" spans="2:16" x14ac:dyDescent="0.3">
      <c r="B2" s="389" t="s">
        <v>85</v>
      </c>
      <c r="C2" s="392" t="s">
        <v>183</v>
      </c>
      <c r="D2" s="394" t="s">
        <v>184</v>
      </c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85" t="s">
        <v>185</v>
      </c>
    </row>
    <row r="3" spans="2:16" x14ac:dyDescent="0.3">
      <c r="B3" s="390"/>
      <c r="C3" s="393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86" t="str">
        <f>SUM(P5:P9)&amp;" a "&amp;SUM(P5:P9)+2</f>
        <v>3,3 a 5,3</v>
      </c>
    </row>
    <row r="4" spans="2:16" ht="31.2" x14ac:dyDescent="0.3">
      <c r="B4" s="390"/>
      <c r="C4" s="396" t="s">
        <v>186</v>
      </c>
      <c r="D4" s="87" t="s">
        <v>187</v>
      </c>
      <c r="E4" s="399" t="s">
        <v>188</v>
      </c>
      <c r="F4" s="399"/>
      <c r="G4" s="399"/>
      <c r="H4" s="399"/>
      <c r="I4" s="399"/>
      <c r="J4" s="399"/>
      <c r="K4" s="399"/>
      <c r="L4" s="399"/>
      <c r="M4" s="399"/>
      <c r="N4" s="399"/>
      <c r="O4" s="399"/>
      <c r="P4" s="88"/>
    </row>
    <row r="5" spans="2:16" x14ac:dyDescent="0.3">
      <c r="B5" s="390"/>
      <c r="C5" s="397"/>
      <c r="D5" s="400" t="s">
        <v>189</v>
      </c>
      <c r="E5" s="381" t="s">
        <v>190</v>
      </c>
      <c r="F5" s="381"/>
      <c r="G5" s="381"/>
      <c r="H5" s="381"/>
      <c r="I5" s="381"/>
      <c r="J5" s="381"/>
      <c r="K5" s="381"/>
      <c r="L5" s="381"/>
      <c r="M5" s="381"/>
      <c r="N5" s="381"/>
      <c r="O5" s="381"/>
      <c r="P5" s="89">
        <v>0.9</v>
      </c>
    </row>
    <row r="6" spans="2:16" x14ac:dyDescent="0.3">
      <c r="B6" s="390"/>
      <c r="C6" s="397"/>
      <c r="D6" s="400"/>
      <c r="E6" s="381" t="s">
        <v>191</v>
      </c>
      <c r="F6" s="381"/>
      <c r="G6" s="381"/>
      <c r="H6" s="381"/>
      <c r="I6" s="381"/>
      <c r="J6" s="381"/>
      <c r="K6" s="381"/>
      <c r="L6" s="381"/>
      <c r="M6" s="381"/>
      <c r="N6" s="381"/>
      <c r="O6" s="381"/>
      <c r="P6" s="89">
        <v>0.3</v>
      </c>
    </row>
    <row r="7" spans="2:16" x14ac:dyDescent="0.3">
      <c r="B7" s="390"/>
      <c r="C7" s="397"/>
      <c r="D7" s="400"/>
      <c r="E7" s="381" t="s">
        <v>192</v>
      </c>
      <c r="F7" s="381"/>
      <c r="G7" s="381"/>
      <c r="H7" s="381"/>
      <c r="I7" s="381"/>
      <c r="J7" s="381"/>
      <c r="K7" s="381"/>
      <c r="L7" s="381"/>
      <c r="M7" s="381"/>
      <c r="N7" s="381"/>
      <c r="O7" s="381"/>
      <c r="P7" s="89">
        <v>0.6</v>
      </c>
    </row>
    <row r="8" spans="2:16" x14ac:dyDescent="0.3">
      <c r="B8" s="390"/>
      <c r="C8" s="397"/>
      <c r="D8" s="400"/>
      <c r="E8" s="381" t="s">
        <v>193</v>
      </c>
      <c r="F8" s="381"/>
      <c r="G8" s="381"/>
      <c r="H8" s="381"/>
      <c r="I8" s="381"/>
      <c r="J8" s="381"/>
      <c r="K8" s="381"/>
      <c r="L8" s="381"/>
      <c r="M8" s="381"/>
      <c r="N8" s="381"/>
      <c r="O8" s="381"/>
      <c r="P8" s="89">
        <v>0.6</v>
      </c>
    </row>
    <row r="9" spans="2:16" x14ac:dyDescent="0.3">
      <c r="B9" s="390"/>
      <c r="C9" s="397"/>
      <c r="D9" s="400"/>
      <c r="E9" s="381" t="s">
        <v>194</v>
      </c>
      <c r="F9" s="381"/>
      <c r="G9" s="381"/>
      <c r="H9" s="381"/>
      <c r="I9" s="381"/>
      <c r="J9" s="381"/>
      <c r="K9" s="381"/>
      <c r="L9" s="381"/>
      <c r="M9" s="381"/>
      <c r="N9" s="381"/>
      <c r="O9" s="381"/>
      <c r="P9" s="89">
        <v>0.9</v>
      </c>
    </row>
    <row r="10" spans="2:16" x14ac:dyDescent="0.3">
      <c r="B10" s="390"/>
      <c r="C10" s="397"/>
      <c r="D10" s="382" t="s">
        <v>195</v>
      </c>
      <c r="E10" s="384" t="s">
        <v>196</v>
      </c>
      <c r="F10" s="385"/>
      <c r="G10" s="385"/>
      <c r="H10" s="385"/>
      <c r="I10" s="385"/>
      <c r="J10" s="385"/>
      <c r="K10" s="385"/>
      <c r="L10" s="385"/>
      <c r="M10" s="385"/>
      <c r="N10" s="385"/>
      <c r="O10" s="385"/>
      <c r="P10" s="90">
        <v>1</v>
      </c>
    </row>
    <row r="11" spans="2:16" x14ac:dyDescent="0.3">
      <c r="B11" s="391"/>
      <c r="C11" s="398"/>
      <c r="D11" s="383"/>
      <c r="E11" s="386" t="s">
        <v>197</v>
      </c>
      <c r="F11" s="386"/>
      <c r="G11" s="386"/>
      <c r="H11" s="386"/>
      <c r="I11" s="386"/>
      <c r="J11" s="386"/>
      <c r="K11" s="386"/>
      <c r="L11" s="386"/>
      <c r="M11" s="386"/>
      <c r="N11" s="386"/>
      <c r="O11" s="386"/>
      <c r="P11" s="91">
        <v>2</v>
      </c>
    </row>
    <row r="12" spans="2:16" ht="31.8" thickBot="1" x14ac:dyDescent="0.35">
      <c r="B12" s="387" t="s">
        <v>198</v>
      </c>
      <c r="C12" s="388"/>
      <c r="D12" s="388"/>
      <c r="E12" s="388"/>
      <c r="F12" s="388"/>
      <c r="G12" s="388"/>
      <c r="H12" s="388"/>
      <c r="I12" s="388"/>
      <c r="J12" s="388"/>
      <c r="K12" s="388"/>
      <c r="L12" s="388"/>
      <c r="M12" s="388"/>
      <c r="N12" s="388"/>
      <c r="O12" s="388"/>
      <c r="P12" s="388"/>
    </row>
    <row r="14" spans="2:16" x14ac:dyDescent="0.3">
      <c r="B14" s="419" t="s">
        <v>115</v>
      </c>
      <c r="C14" s="422" t="s">
        <v>199</v>
      </c>
      <c r="D14" s="424" t="s">
        <v>184</v>
      </c>
      <c r="E14" s="424"/>
      <c r="F14" s="424"/>
      <c r="G14" s="424"/>
      <c r="H14" s="424"/>
      <c r="I14" s="424"/>
      <c r="J14" s="424"/>
      <c r="K14" s="424"/>
      <c r="L14" s="424"/>
      <c r="M14" s="424"/>
      <c r="N14" s="424"/>
      <c r="O14" s="424"/>
      <c r="P14" s="93" t="s">
        <v>185</v>
      </c>
    </row>
    <row r="15" spans="2:16" x14ac:dyDescent="0.3">
      <c r="B15" s="420"/>
      <c r="C15" s="423"/>
      <c r="D15" s="425"/>
      <c r="E15" s="425"/>
      <c r="F15" s="425"/>
      <c r="G15" s="425"/>
      <c r="H15" s="425"/>
      <c r="I15" s="425"/>
      <c r="J15" s="425"/>
      <c r="K15" s="425"/>
      <c r="L15" s="425"/>
      <c r="M15" s="425"/>
      <c r="N15" s="425"/>
      <c r="O15" s="425"/>
      <c r="P15" s="94" t="str">
        <f>SUM(P17:P24)&amp;" a "&amp;SUM(P17:P24)+P26</f>
        <v>5,9 a 7,9</v>
      </c>
    </row>
    <row r="16" spans="2:16" ht="31.2" x14ac:dyDescent="0.3">
      <c r="B16" s="420"/>
      <c r="C16" s="396" t="s">
        <v>200</v>
      </c>
      <c r="D16" s="87" t="s">
        <v>201</v>
      </c>
      <c r="E16" s="426" t="s">
        <v>202</v>
      </c>
      <c r="F16" s="426"/>
      <c r="G16" s="426"/>
      <c r="H16" s="426"/>
      <c r="I16" s="426"/>
      <c r="J16" s="426"/>
      <c r="K16" s="426"/>
      <c r="L16" s="426"/>
      <c r="M16" s="426"/>
      <c r="N16" s="426"/>
      <c r="O16" s="426"/>
      <c r="P16" s="88"/>
    </row>
    <row r="17" spans="2:16" x14ac:dyDescent="0.3">
      <c r="B17" s="420"/>
      <c r="C17" s="397"/>
      <c r="D17" s="401" t="s">
        <v>189</v>
      </c>
      <c r="E17" s="404" t="s">
        <v>203</v>
      </c>
      <c r="F17" s="405"/>
      <c r="G17" s="405"/>
      <c r="H17" s="405"/>
      <c r="I17" s="405"/>
      <c r="J17" s="405"/>
      <c r="K17" s="405"/>
      <c r="L17" s="405"/>
      <c r="M17" s="405"/>
      <c r="N17" s="405"/>
      <c r="O17" s="406"/>
      <c r="P17" s="89">
        <v>0.9</v>
      </c>
    </row>
    <row r="18" spans="2:16" x14ac:dyDescent="0.3">
      <c r="B18" s="420"/>
      <c r="C18" s="397"/>
      <c r="D18" s="402"/>
      <c r="E18" s="404" t="s">
        <v>204</v>
      </c>
      <c r="F18" s="405"/>
      <c r="G18" s="405"/>
      <c r="H18" s="405"/>
      <c r="I18" s="405"/>
      <c r="J18" s="405"/>
      <c r="K18" s="405"/>
      <c r="L18" s="405"/>
      <c r="M18" s="405"/>
      <c r="N18" s="405"/>
      <c r="O18" s="406"/>
      <c r="P18" s="89">
        <v>0.3</v>
      </c>
    </row>
    <row r="19" spans="2:16" x14ac:dyDescent="0.3">
      <c r="B19" s="420"/>
      <c r="C19" s="397"/>
      <c r="D19" s="402"/>
      <c r="E19" s="404" t="s">
        <v>205</v>
      </c>
      <c r="F19" s="405"/>
      <c r="G19" s="405"/>
      <c r="H19" s="405"/>
      <c r="I19" s="405"/>
      <c r="J19" s="405"/>
      <c r="K19" s="405"/>
      <c r="L19" s="405"/>
      <c r="M19" s="405"/>
      <c r="N19" s="405"/>
      <c r="O19" s="406"/>
      <c r="P19" s="89">
        <v>0.3</v>
      </c>
    </row>
    <row r="20" spans="2:16" x14ac:dyDescent="0.3">
      <c r="B20" s="420"/>
      <c r="C20" s="397"/>
      <c r="D20" s="402"/>
      <c r="E20" s="404" t="s">
        <v>206</v>
      </c>
      <c r="F20" s="405"/>
      <c r="G20" s="405"/>
      <c r="H20" s="405"/>
      <c r="I20" s="405"/>
      <c r="J20" s="405"/>
      <c r="K20" s="405"/>
      <c r="L20" s="405"/>
      <c r="M20" s="405"/>
      <c r="N20" s="405"/>
      <c r="O20" s="406"/>
      <c r="P20" s="89">
        <v>0.9</v>
      </c>
    </row>
    <row r="21" spans="2:16" x14ac:dyDescent="0.3">
      <c r="B21" s="420"/>
      <c r="C21" s="397"/>
      <c r="D21" s="402"/>
      <c r="E21" s="404" t="s">
        <v>194</v>
      </c>
      <c r="F21" s="405"/>
      <c r="G21" s="405"/>
      <c r="H21" s="405"/>
      <c r="I21" s="405"/>
      <c r="J21" s="405"/>
      <c r="K21" s="405"/>
      <c r="L21" s="405"/>
      <c r="M21" s="405"/>
      <c r="N21" s="405"/>
      <c r="O21" s="406"/>
      <c r="P21" s="89">
        <v>0.9</v>
      </c>
    </row>
    <row r="22" spans="2:16" x14ac:dyDescent="0.3">
      <c r="B22" s="420"/>
      <c r="C22" s="397"/>
      <c r="D22" s="402"/>
      <c r="E22" s="404" t="s">
        <v>207</v>
      </c>
      <c r="F22" s="405"/>
      <c r="G22" s="405"/>
      <c r="H22" s="405"/>
      <c r="I22" s="405"/>
      <c r="J22" s="405"/>
      <c r="K22" s="405"/>
      <c r="L22" s="405"/>
      <c r="M22" s="405"/>
      <c r="N22" s="405"/>
      <c r="O22" s="406"/>
      <c r="P22" s="95">
        <v>0.3</v>
      </c>
    </row>
    <row r="23" spans="2:16" x14ac:dyDescent="0.3">
      <c r="B23" s="420"/>
      <c r="C23" s="397"/>
      <c r="D23" s="403"/>
      <c r="E23" s="407" t="s">
        <v>208</v>
      </c>
      <c r="F23" s="408"/>
      <c r="G23" s="408"/>
      <c r="H23" s="408"/>
      <c r="I23" s="408"/>
      <c r="J23" s="408"/>
      <c r="K23" s="408"/>
      <c r="L23" s="408"/>
      <c r="M23" s="408"/>
      <c r="N23" s="408"/>
      <c r="O23" s="409"/>
      <c r="P23" s="96">
        <v>0.3</v>
      </c>
    </row>
    <row r="24" spans="2:16" x14ac:dyDescent="0.3">
      <c r="B24" s="420"/>
      <c r="C24" s="397"/>
      <c r="D24" s="410" t="s">
        <v>209</v>
      </c>
      <c r="E24" s="411"/>
      <c r="F24" s="411"/>
      <c r="G24" s="411"/>
      <c r="H24" s="411"/>
      <c r="I24" s="411"/>
      <c r="J24" s="411"/>
      <c r="K24" s="411"/>
      <c r="L24" s="411"/>
      <c r="M24" s="411"/>
      <c r="N24" s="411"/>
      <c r="O24" s="412"/>
      <c r="P24" s="97">
        <v>2</v>
      </c>
    </row>
    <row r="25" spans="2:16" x14ac:dyDescent="0.3">
      <c r="B25" s="420"/>
      <c r="C25" s="397"/>
      <c r="D25" s="401" t="s">
        <v>195</v>
      </c>
      <c r="E25" s="414" t="s">
        <v>196</v>
      </c>
      <c r="F25" s="415"/>
      <c r="G25" s="415"/>
      <c r="H25" s="415"/>
      <c r="I25" s="415"/>
      <c r="J25" s="415"/>
      <c r="K25" s="415"/>
      <c r="L25" s="415"/>
      <c r="M25" s="415"/>
      <c r="N25" s="415"/>
      <c r="O25" s="415"/>
      <c r="P25" s="98">
        <v>1</v>
      </c>
    </row>
    <row r="26" spans="2:16" x14ac:dyDescent="0.3">
      <c r="B26" s="421"/>
      <c r="C26" s="398"/>
      <c r="D26" s="413"/>
      <c r="E26" s="416" t="s">
        <v>197</v>
      </c>
      <c r="F26" s="416"/>
      <c r="G26" s="416"/>
      <c r="H26" s="416"/>
      <c r="I26" s="416"/>
      <c r="J26" s="416"/>
      <c r="K26" s="416"/>
      <c r="L26" s="416"/>
      <c r="M26" s="416"/>
      <c r="N26" s="416"/>
      <c r="O26" s="416"/>
      <c r="P26" s="99">
        <v>2</v>
      </c>
    </row>
    <row r="27" spans="2:16" ht="31.8" thickBot="1" x14ac:dyDescent="0.35">
      <c r="B27" s="417" t="s">
        <v>198</v>
      </c>
      <c r="C27" s="418"/>
      <c r="D27" s="418"/>
      <c r="E27" s="418"/>
      <c r="F27" s="418"/>
      <c r="G27" s="418"/>
      <c r="H27" s="418"/>
      <c r="I27" s="418"/>
      <c r="J27" s="418"/>
      <c r="K27" s="418"/>
      <c r="L27" s="418"/>
      <c r="M27" s="418"/>
      <c r="N27" s="418"/>
      <c r="O27" s="418"/>
      <c r="P27" s="418"/>
    </row>
    <row r="29" spans="2:16" x14ac:dyDescent="0.3">
      <c r="B29" s="434" t="s">
        <v>210</v>
      </c>
      <c r="C29" s="437" t="s">
        <v>199</v>
      </c>
      <c r="D29" s="439" t="s">
        <v>184</v>
      </c>
      <c r="E29" s="439"/>
      <c r="F29" s="439"/>
      <c r="G29" s="439"/>
      <c r="H29" s="439"/>
      <c r="I29" s="439"/>
      <c r="J29" s="439"/>
      <c r="K29" s="439"/>
      <c r="L29" s="439"/>
      <c r="M29" s="439"/>
      <c r="N29" s="439"/>
      <c r="O29" s="439"/>
      <c r="P29" s="100" t="s">
        <v>185</v>
      </c>
    </row>
    <row r="30" spans="2:16" x14ac:dyDescent="0.3">
      <c r="B30" s="435"/>
      <c r="C30" s="438"/>
      <c r="D30" s="440"/>
      <c r="E30" s="440"/>
      <c r="F30" s="440"/>
      <c r="G30" s="440"/>
      <c r="H30" s="440"/>
      <c r="I30" s="440"/>
      <c r="J30" s="440"/>
      <c r="K30" s="440"/>
      <c r="L30" s="440"/>
      <c r="M30" s="440"/>
      <c r="N30" s="440"/>
      <c r="O30" s="440"/>
      <c r="P30" s="101" t="str">
        <f>SUM(P32:P39)&amp;" a "&amp;SUM(P32:P39)+P41</f>
        <v>8,5 a 10,5</v>
      </c>
    </row>
    <row r="31" spans="2:16" ht="31.2" x14ac:dyDescent="0.3">
      <c r="B31" s="435"/>
      <c r="C31" s="396" t="s">
        <v>200</v>
      </c>
      <c r="D31" s="87" t="s">
        <v>201</v>
      </c>
      <c r="E31" s="399" t="s">
        <v>211</v>
      </c>
      <c r="F31" s="399"/>
      <c r="G31" s="399"/>
      <c r="H31" s="399"/>
      <c r="I31" s="399"/>
      <c r="J31" s="399"/>
      <c r="K31" s="399"/>
      <c r="L31" s="399"/>
      <c r="M31" s="399"/>
      <c r="N31" s="399"/>
      <c r="O31" s="399"/>
      <c r="P31" s="88"/>
    </row>
    <row r="32" spans="2:16" x14ac:dyDescent="0.3">
      <c r="B32" s="435"/>
      <c r="C32" s="397"/>
      <c r="D32" s="401" t="s">
        <v>189</v>
      </c>
      <c r="E32" s="404" t="s">
        <v>203</v>
      </c>
      <c r="F32" s="405"/>
      <c r="G32" s="405"/>
      <c r="H32" s="405"/>
      <c r="I32" s="405"/>
      <c r="J32" s="405"/>
      <c r="K32" s="405"/>
      <c r="L32" s="405"/>
      <c r="M32" s="405"/>
      <c r="N32" s="405"/>
      <c r="O32" s="406"/>
      <c r="P32" s="89">
        <v>0.9</v>
      </c>
    </row>
    <row r="33" spans="2:16" x14ac:dyDescent="0.3">
      <c r="B33" s="435"/>
      <c r="C33" s="397"/>
      <c r="D33" s="402"/>
      <c r="E33" s="404" t="s">
        <v>204</v>
      </c>
      <c r="F33" s="405"/>
      <c r="G33" s="405"/>
      <c r="H33" s="405"/>
      <c r="I33" s="405"/>
      <c r="J33" s="405"/>
      <c r="K33" s="405"/>
      <c r="L33" s="405"/>
      <c r="M33" s="405"/>
      <c r="N33" s="405"/>
      <c r="O33" s="406"/>
      <c r="P33" s="89">
        <v>0.3</v>
      </c>
    </row>
    <row r="34" spans="2:16" x14ac:dyDescent="0.3">
      <c r="B34" s="435"/>
      <c r="C34" s="397"/>
      <c r="D34" s="402"/>
      <c r="E34" s="404" t="s">
        <v>205</v>
      </c>
      <c r="F34" s="405"/>
      <c r="G34" s="405"/>
      <c r="H34" s="405"/>
      <c r="I34" s="405"/>
      <c r="J34" s="405"/>
      <c r="K34" s="405"/>
      <c r="L34" s="405"/>
      <c r="M34" s="405"/>
      <c r="N34" s="405"/>
      <c r="O34" s="406"/>
      <c r="P34" s="89">
        <v>0.3</v>
      </c>
    </row>
    <row r="35" spans="2:16" x14ac:dyDescent="0.3">
      <c r="B35" s="435"/>
      <c r="C35" s="397"/>
      <c r="D35" s="402"/>
      <c r="E35" s="404" t="s">
        <v>206</v>
      </c>
      <c r="F35" s="405"/>
      <c r="G35" s="405"/>
      <c r="H35" s="405"/>
      <c r="I35" s="405"/>
      <c r="J35" s="405"/>
      <c r="K35" s="405"/>
      <c r="L35" s="405"/>
      <c r="M35" s="405"/>
      <c r="N35" s="405"/>
      <c r="O35" s="406"/>
      <c r="P35" s="89">
        <v>0.9</v>
      </c>
    </row>
    <row r="36" spans="2:16" x14ac:dyDescent="0.3">
      <c r="B36" s="435"/>
      <c r="C36" s="397"/>
      <c r="D36" s="402"/>
      <c r="E36" s="404" t="s">
        <v>194</v>
      </c>
      <c r="F36" s="405"/>
      <c r="G36" s="405"/>
      <c r="H36" s="405"/>
      <c r="I36" s="405"/>
      <c r="J36" s="405"/>
      <c r="K36" s="405"/>
      <c r="L36" s="405"/>
      <c r="M36" s="405"/>
      <c r="N36" s="405"/>
      <c r="O36" s="406"/>
      <c r="P36" s="89">
        <v>0.9</v>
      </c>
    </row>
    <row r="37" spans="2:16" x14ac:dyDescent="0.3">
      <c r="B37" s="435"/>
      <c r="C37" s="397"/>
      <c r="D37" s="402"/>
      <c r="E37" s="427" t="s">
        <v>212</v>
      </c>
      <c r="F37" s="428"/>
      <c r="G37" s="428"/>
      <c r="H37" s="428"/>
      <c r="I37" s="428"/>
      <c r="J37" s="428"/>
      <c r="K37" s="428"/>
      <c r="L37" s="428"/>
      <c r="M37" s="428"/>
      <c r="N37" s="428"/>
      <c r="O37" s="429"/>
      <c r="P37" s="102">
        <v>0.6</v>
      </c>
    </row>
    <row r="38" spans="2:16" x14ac:dyDescent="0.3">
      <c r="B38" s="435"/>
      <c r="C38" s="397"/>
      <c r="D38" s="403"/>
      <c r="E38" s="430" t="s">
        <v>213</v>
      </c>
      <c r="F38" s="431"/>
      <c r="G38" s="431"/>
      <c r="H38" s="431"/>
      <c r="I38" s="431"/>
      <c r="J38" s="431"/>
      <c r="K38" s="431"/>
      <c r="L38" s="431"/>
      <c r="M38" s="431"/>
      <c r="N38" s="431"/>
      <c r="O38" s="432"/>
      <c r="P38" s="103">
        <v>0.6</v>
      </c>
    </row>
    <row r="39" spans="2:16" x14ac:dyDescent="0.3">
      <c r="B39" s="435"/>
      <c r="C39" s="397"/>
      <c r="D39" s="410" t="s">
        <v>214</v>
      </c>
      <c r="E39" s="411"/>
      <c r="F39" s="411"/>
      <c r="G39" s="411"/>
      <c r="H39" s="411"/>
      <c r="I39" s="411"/>
      <c r="J39" s="411"/>
      <c r="K39" s="411"/>
      <c r="L39" s="411"/>
      <c r="M39" s="411"/>
      <c r="N39" s="411"/>
      <c r="O39" s="412"/>
      <c r="P39" s="97">
        <v>4</v>
      </c>
    </row>
    <row r="40" spans="2:16" x14ac:dyDescent="0.3">
      <c r="B40" s="435"/>
      <c r="C40" s="397"/>
      <c r="D40" s="401" t="s">
        <v>195</v>
      </c>
      <c r="E40" s="414" t="s">
        <v>196</v>
      </c>
      <c r="F40" s="415"/>
      <c r="G40" s="415"/>
      <c r="H40" s="415"/>
      <c r="I40" s="415"/>
      <c r="J40" s="415"/>
      <c r="K40" s="415"/>
      <c r="L40" s="415"/>
      <c r="M40" s="415"/>
      <c r="N40" s="415"/>
      <c r="O40" s="415"/>
      <c r="P40" s="98">
        <v>1</v>
      </c>
    </row>
    <row r="41" spans="2:16" x14ac:dyDescent="0.3">
      <c r="B41" s="436"/>
      <c r="C41" s="398"/>
      <c r="D41" s="413"/>
      <c r="E41" s="416" t="s">
        <v>197</v>
      </c>
      <c r="F41" s="416"/>
      <c r="G41" s="416"/>
      <c r="H41" s="416"/>
      <c r="I41" s="416"/>
      <c r="J41" s="416"/>
      <c r="K41" s="416"/>
      <c r="L41" s="416"/>
      <c r="M41" s="416"/>
      <c r="N41" s="416"/>
      <c r="O41" s="416"/>
      <c r="P41" s="99">
        <v>2</v>
      </c>
    </row>
    <row r="42" spans="2:16" ht="21.6" thickBot="1" x14ac:dyDescent="0.35">
      <c r="B42" s="433" t="s">
        <v>215</v>
      </c>
      <c r="C42" s="433"/>
      <c r="D42" s="433"/>
      <c r="E42" s="433"/>
      <c r="F42" s="433"/>
      <c r="G42" s="433"/>
      <c r="H42" s="433"/>
      <c r="I42" s="433"/>
      <c r="J42" s="433"/>
      <c r="K42" s="433"/>
      <c r="L42" s="433"/>
      <c r="M42" s="433"/>
      <c r="N42" s="433"/>
      <c r="O42" s="433"/>
      <c r="P42" s="433"/>
    </row>
  </sheetData>
  <sheetProtection algorithmName="SHA-512" hashValue="IPfwRql9c9UgwvF111k5/RyaPKs2eIEoCn3dw+Ft2q8o5p8IE31vIW7A6PCXy18L7ZHYUeXK5lS02ntR9Gj9jg==" saltValue="Md1lu28bzIXH07JTMjAP2Q==" spinCount="100000" sheet="1" objects="1" scenarios="1" selectLockedCells="1"/>
  <mergeCells count="51">
    <mergeCell ref="D39:O39"/>
    <mergeCell ref="D40:D41"/>
    <mergeCell ref="E40:O40"/>
    <mergeCell ref="E41:O41"/>
    <mergeCell ref="B42:P42"/>
    <mergeCell ref="B29:B41"/>
    <mergeCell ref="C29:C30"/>
    <mergeCell ref="D29:O30"/>
    <mergeCell ref="C31:C41"/>
    <mergeCell ref="E31:O31"/>
    <mergeCell ref="D32:D38"/>
    <mergeCell ref="E32:O32"/>
    <mergeCell ref="E33:O33"/>
    <mergeCell ref="E34:O34"/>
    <mergeCell ref="E35:O35"/>
    <mergeCell ref="E36:O36"/>
    <mergeCell ref="E37:O37"/>
    <mergeCell ref="E38:O38"/>
    <mergeCell ref="D24:O24"/>
    <mergeCell ref="D25:D26"/>
    <mergeCell ref="E25:O25"/>
    <mergeCell ref="E26:O26"/>
    <mergeCell ref="B27:P27"/>
    <mergeCell ref="B14:B26"/>
    <mergeCell ref="C14:C15"/>
    <mergeCell ref="D14:O15"/>
    <mergeCell ref="C16:C26"/>
    <mergeCell ref="E16:O16"/>
    <mergeCell ref="D17:D23"/>
    <mergeCell ref="E17:O17"/>
    <mergeCell ref="E18:O18"/>
    <mergeCell ref="E19:O19"/>
    <mergeCell ref="E20:O20"/>
    <mergeCell ref="E21:O21"/>
    <mergeCell ref="E22:O22"/>
    <mergeCell ref="E23:O23"/>
    <mergeCell ref="E9:O9"/>
    <mergeCell ref="D10:D11"/>
    <mergeCell ref="E10:O10"/>
    <mergeCell ref="E11:O11"/>
    <mergeCell ref="B12:P12"/>
    <mergeCell ref="B2:B11"/>
    <mergeCell ref="C2:C3"/>
    <mergeCell ref="D2:O3"/>
    <mergeCell ref="C4:C11"/>
    <mergeCell ref="E4:O4"/>
    <mergeCell ref="D5:D9"/>
    <mergeCell ref="E5:O5"/>
    <mergeCell ref="E6:O6"/>
    <mergeCell ref="E7:O7"/>
    <mergeCell ref="E8:O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26ED6-97EC-45CC-B602-0DADC9AFC1E6}">
  <dimension ref="A1:K17"/>
  <sheetViews>
    <sheetView showGridLines="0" topLeftCell="A7" zoomScale="70" zoomScaleNormal="70" workbookViewId="0">
      <selection activeCell="Y5" sqref="Y5"/>
    </sheetView>
  </sheetViews>
  <sheetFormatPr defaultRowHeight="31.2" x14ac:dyDescent="0.6"/>
  <cols>
    <col min="1" max="1" width="16.21875" style="140" bestFit="1" customWidth="1"/>
    <col min="2" max="2" width="35" style="145" customWidth="1"/>
    <col min="3" max="3" width="8.5546875" style="140" customWidth="1"/>
    <col min="4" max="4" width="35" style="145" customWidth="1"/>
    <col min="5" max="5" width="8.5546875" style="140" customWidth="1"/>
    <col min="6" max="6" width="35" style="145" customWidth="1"/>
    <col min="7" max="7" width="8.5546875" style="140" customWidth="1"/>
    <col min="8" max="8" width="35" style="145" customWidth="1"/>
    <col min="9" max="9" width="8.5546875" style="140" customWidth="1"/>
    <col min="10" max="10" width="35" style="145" customWidth="1"/>
    <col min="11" max="11" width="8.5546875" style="140" customWidth="1"/>
    <col min="12" max="12" width="1.88671875" style="140" customWidth="1"/>
    <col min="13" max="14" width="18.109375" style="140" customWidth="1"/>
    <col min="15" max="16384" width="8.88671875" style="140"/>
  </cols>
  <sheetData>
    <row r="1" spans="1:11" x14ac:dyDescent="0.6">
      <c r="B1" s="145" t="s">
        <v>47</v>
      </c>
      <c r="D1" s="145" t="s">
        <v>48</v>
      </c>
      <c r="F1" s="145" t="s">
        <v>49</v>
      </c>
      <c r="H1" s="145" t="s">
        <v>50</v>
      </c>
      <c r="J1" s="145" t="s">
        <v>51</v>
      </c>
    </row>
    <row r="2" spans="1:11" x14ac:dyDescent="0.6">
      <c r="B2" s="145" t="s">
        <v>52</v>
      </c>
      <c r="D2" s="145" t="s">
        <v>53</v>
      </c>
      <c r="F2" s="145" t="s">
        <v>54</v>
      </c>
      <c r="H2" s="145" t="s">
        <v>55</v>
      </c>
      <c r="J2" s="145" t="s">
        <v>56</v>
      </c>
    </row>
    <row r="3" spans="1:11" x14ac:dyDescent="0.6">
      <c r="B3" s="145" t="s">
        <v>57</v>
      </c>
      <c r="D3" s="145" t="s">
        <v>58</v>
      </c>
      <c r="F3" s="145" t="s">
        <v>59</v>
      </c>
      <c r="H3" s="145" t="s">
        <v>73</v>
      </c>
      <c r="J3" s="145" t="s">
        <v>74</v>
      </c>
    </row>
    <row r="5" spans="1:11" s="149" customFormat="1" ht="60.6" customHeight="1" x14ac:dyDescent="0.85">
      <c r="A5" s="148" t="str">
        <f>IFERROR(IF('carta de competição'!AF1="","",'carta de competição'!AF1),"")</f>
        <v/>
      </c>
      <c r="B5" s="441" t="str">
        <f>IFERROR(IF(B6="","",B1),"")</f>
        <v/>
      </c>
      <c r="C5" s="442"/>
      <c r="D5" s="441" t="str">
        <f>IFERROR(IF(D6="","",D1),"")</f>
        <v/>
      </c>
      <c r="E5" s="442"/>
      <c r="F5" s="441" t="str">
        <f>IFERROR(IF(F6="","",F1),"")</f>
        <v/>
      </c>
      <c r="G5" s="442"/>
      <c r="H5" s="441" t="str">
        <f>IFERROR(IF(H6="","",H1),"")</f>
        <v/>
      </c>
      <c r="I5" s="442"/>
      <c r="J5" s="441" t="str">
        <f>IFERROR(IF(J6="","",J1),"")</f>
        <v/>
      </c>
      <c r="K5" s="442"/>
    </row>
    <row r="6" spans="1:11" s="151" customFormat="1" ht="80.400000000000006" customHeight="1" x14ac:dyDescent="0.75">
      <c r="A6" s="151" t="e">
        <f>(IF('carta de competição'!A8="conjuntos",1,""))</f>
        <v>#N/A</v>
      </c>
      <c r="B6" s="152" t="str" cm="1">
        <f t="array" ref="B6">IFERROR(IF(INDEX('preenchimento cartas'!AL$10:AL$34,MATCH(Folha4!B1&amp;Folha4!$A$5,'preenchimento cartas'!AL$8&amp;'preenchimento cartas'!$AD$10:$AD$34,0))=0,"",INDEX('preenchimento cartas'!AL$10:AL$34,MATCH(Folha4!B1&amp;Folha4!$A$5,'preenchimento cartas'!AL$8&amp;'preenchimento cartas'!$AD$10:$AD$34,0))),"")</f>
        <v/>
      </c>
      <c r="C6" s="150" t="str">
        <f>IF(B6="","",0.3)</f>
        <v/>
      </c>
      <c r="D6" s="152" t="str" cm="1">
        <f t="array" ref="D6">IFERROR(IF(INDEX('preenchimento cartas'!AM$10:AM$34,MATCH(Folha4!D1&amp;Folha4!$A$5,'preenchimento cartas'!AM$8&amp;'preenchimento cartas'!$AD$10:$AD$34,0))=0,"",INDEX('preenchimento cartas'!AM$10:AM$34,MATCH(Folha4!D1&amp;Folha4!$A$5,'preenchimento cartas'!AM$8&amp;'preenchimento cartas'!$AD$10:$AD$34,0))),"")</f>
        <v/>
      </c>
      <c r="E6" s="150" t="str">
        <f>IF(D6="","",0.3)</f>
        <v/>
      </c>
      <c r="F6" s="152" t="str" cm="1">
        <f t="array" ref="F6">IFERROR(IF(INDEX('preenchimento cartas'!AN$10:AN$34,MATCH(Folha4!F1&amp;Folha4!$A$5,'preenchimento cartas'!AN$8&amp;'preenchimento cartas'!$AD$10:$AD$34,0))=0,"",INDEX('preenchimento cartas'!AN$10:AN$34,MATCH(Folha4!F1&amp;Folha4!$A$5,'preenchimento cartas'!AN$8&amp;'preenchimento cartas'!$AD$10:$AD$34,0))),"")</f>
        <v/>
      </c>
      <c r="G6" s="150" t="str">
        <f>IF(F6="","",0.3)</f>
        <v/>
      </c>
      <c r="H6" s="152" t="str" cm="1">
        <f t="array" ref="H6">IFERROR(IF(INDEX('preenchimento cartas'!AO$10:AO$34,MATCH(Folha4!H1&amp;Folha4!$A$5,'preenchimento cartas'!AO$8&amp;'preenchimento cartas'!$AD$10:$AD$34,0))=0,"",INDEX('preenchimento cartas'!AO$10:AO$34,MATCH(Folha4!H1&amp;Folha4!$A$5,'preenchimento cartas'!AO$8&amp;'preenchimento cartas'!$AD$10:$AD$34,0))),"")</f>
        <v/>
      </c>
      <c r="I6" s="150" t="str">
        <f>IF(H6="","",0.3)</f>
        <v/>
      </c>
      <c r="J6" s="152" t="str" cm="1">
        <f t="array" ref="J6">IFERROR(IF(INDEX('preenchimento cartas'!AP$10:AP$34,MATCH(Folha4!J1&amp;Folha4!$A$5,'preenchimento cartas'!AP$8&amp;'preenchimento cartas'!$AD$10:$AD$34,0))=0,"",INDEX('preenchimento cartas'!AP$10:AP$34,MATCH(Folha4!J1&amp;Folha4!$A$5,'preenchimento cartas'!AP$8&amp;'preenchimento cartas'!$AD$10:$AD$34,0))),"")</f>
        <v/>
      </c>
      <c r="K6" s="150" t="str">
        <f>IF(J6="","",0.3)</f>
        <v/>
      </c>
    </row>
    <row r="7" spans="1:11" ht="39" customHeight="1" x14ac:dyDescent="0.6">
      <c r="B7" s="146"/>
      <c r="C7" s="144"/>
      <c r="D7" s="146"/>
      <c r="E7" s="144"/>
      <c r="F7" s="146"/>
      <c r="G7" s="144"/>
      <c r="H7" s="146"/>
      <c r="I7" s="144"/>
      <c r="J7" s="146"/>
      <c r="K7" s="144"/>
    </row>
    <row r="8" spans="1:11" s="149" customFormat="1" ht="60.6" customHeight="1" x14ac:dyDescent="0.85">
      <c r="A8" s="148"/>
      <c r="B8" s="443" t="str">
        <f>IFERROR(IF(B9="","",B2),"")</f>
        <v/>
      </c>
      <c r="C8" s="444"/>
      <c r="D8" s="443" t="str">
        <f>IFERROR(IF(D9="","",D2),"")</f>
        <v/>
      </c>
      <c r="E8" s="444"/>
      <c r="F8" s="443" t="str">
        <f>IFERROR(IF(F9="","",F2),"")</f>
        <v/>
      </c>
      <c r="G8" s="444"/>
      <c r="H8" s="443" t="str">
        <f>IFERROR(IF(H9="","",H2),"")</f>
        <v/>
      </c>
      <c r="I8" s="444"/>
      <c r="J8" s="443" t="str">
        <f>IFERROR(IF(J9="","",J2),"")</f>
        <v/>
      </c>
      <c r="K8" s="444"/>
    </row>
    <row r="9" spans="1:11" s="151" customFormat="1" ht="80.400000000000006" customHeight="1" x14ac:dyDescent="0.75">
      <c r="B9" s="152" t="str" cm="1">
        <f t="array" ref="B9">IFERROR(IF(INDEX('preenchimento cartas'!AQ$10:AQ$34,MATCH(Folha4!B2&amp;Folha4!$A$5,'preenchimento cartas'!AQ$8&amp;'preenchimento cartas'!$AD$10:$AD$34,0))=0,"",INDEX('preenchimento cartas'!AQ$10:AQ$34,MATCH(Folha4!B2&amp;Folha4!$A$5,'preenchimento cartas'!AQ$8&amp;'preenchimento cartas'!$AD$10:$AD$34,0))),"")</f>
        <v/>
      </c>
      <c r="C9" s="150" t="str">
        <f>IF(B9="","",0.3)</f>
        <v/>
      </c>
      <c r="D9" s="152" t="str" cm="1">
        <f t="array" ref="D9">IFERROR(IF(INDEX('preenchimento cartas'!AR$10:AR$34,MATCH(Folha4!D2&amp;Folha4!$A$5,'preenchimento cartas'!AR$8&amp;'preenchimento cartas'!$AD$10:$AD$34,0))=0,"",INDEX('preenchimento cartas'!AR$10:AR$34,MATCH(Folha4!D2&amp;Folha4!$A$5,'preenchimento cartas'!AR$8&amp;'preenchimento cartas'!$AD$10:$AD$34,0))),"")</f>
        <v/>
      </c>
      <c r="E9" s="150" t="str">
        <f>IF(D9="","",0.3)</f>
        <v/>
      </c>
      <c r="F9" s="152" t="str" cm="1">
        <f t="array" ref="F9">IFERROR(IF(INDEX('preenchimento cartas'!AS$10:AS$34,MATCH(Folha4!F2&amp;Folha4!$A$5,'preenchimento cartas'!AS$8&amp;'preenchimento cartas'!$AD$10:$AD$34,0))=0,"",INDEX('preenchimento cartas'!AS$10:AS$34,MATCH(Folha4!F2&amp;Folha4!$A$5,'preenchimento cartas'!AS$8&amp;'preenchimento cartas'!$AD$10:$AD$34,0))),"")</f>
        <v/>
      </c>
      <c r="G9" s="150" t="str">
        <f>IF(F9="","",0.3)</f>
        <v/>
      </c>
      <c r="H9" s="152" t="str" cm="1">
        <f t="array" ref="H9">IFERROR(IF(INDEX('preenchimento cartas'!AT$10:AT$34,MATCH(Folha4!H2&amp;Folha4!$A$5,'preenchimento cartas'!AT$8&amp;'preenchimento cartas'!$AD$10:$AD$34,0))=0,"",INDEX('preenchimento cartas'!AT$10:AT$34,MATCH(Folha4!H2&amp;Folha4!$A$5,'preenchimento cartas'!AT$8&amp;'preenchimento cartas'!$AD$10:$AD$34,0))),"")</f>
        <v/>
      </c>
      <c r="I9" s="150" t="str">
        <f>IF(H9="","",0.3)</f>
        <v/>
      </c>
      <c r="J9" s="152" t="str" cm="1">
        <f t="array" ref="J9">IFERROR(IF(INDEX('preenchimento cartas'!AU$10:AU$34,MATCH(Folha4!J2&amp;Folha4!$A$5,'preenchimento cartas'!AU$8&amp;'preenchimento cartas'!$AD$10:$AD$34,0))=0,"",INDEX('preenchimento cartas'!AU$10:AU$34,MATCH(Folha4!J2&amp;Folha4!$A$5,'preenchimento cartas'!AU$8&amp;'preenchimento cartas'!$AD$10:$AD$34,0))),"")</f>
        <v/>
      </c>
      <c r="K9" s="150" t="str">
        <f>IF(J9="","",0.3)</f>
        <v/>
      </c>
    </row>
    <row r="10" spans="1:11" ht="39" customHeight="1" x14ac:dyDescent="0.6">
      <c r="B10" s="164"/>
      <c r="C10" s="165"/>
      <c r="D10" s="164"/>
      <c r="E10" s="165"/>
      <c r="F10" s="164"/>
      <c r="G10" s="165"/>
      <c r="H10" s="164"/>
      <c r="I10" s="165"/>
      <c r="J10" s="164"/>
      <c r="K10" s="165"/>
    </row>
    <row r="11" spans="1:11" s="149" customFormat="1" ht="60.6" customHeight="1" x14ac:dyDescent="0.85">
      <c r="A11" s="148"/>
      <c r="B11" s="441" t="str">
        <f>IFERROR(IF(B12="","",B3),"")</f>
        <v/>
      </c>
      <c r="C11" s="442"/>
      <c r="D11" s="441" t="str">
        <f>IFERROR(IF(D12="","",D3),"")</f>
        <v/>
      </c>
      <c r="E11" s="442"/>
      <c r="F11" s="441" t="str">
        <f>IFERROR(IF(F12="","",F3),"")</f>
        <v/>
      </c>
      <c r="G11" s="442"/>
      <c r="H11" s="441" t="str">
        <f>IFERROR(IF(H12="","",H3),"")</f>
        <v/>
      </c>
      <c r="I11" s="442"/>
      <c r="J11" s="441" t="str">
        <f>IFERROR(IF(J12="","",J3),"")</f>
        <v/>
      </c>
      <c r="K11" s="442"/>
    </row>
    <row r="12" spans="1:11" s="151" customFormat="1" ht="80.400000000000006" customHeight="1" x14ac:dyDescent="0.75">
      <c r="B12" s="152" t="str" cm="1">
        <f t="array" ref="B12">IFERROR(IF(INDEX('preenchimento cartas'!AV$10:AV$34,MATCH(Folha4!B3&amp;Folha4!$A$5,'preenchimento cartas'!AV$8&amp;'preenchimento cartas'!$AD$10:$AD$34,0))=0,"",INDEX('preenchimento cartas'!AV$10:AV$34,MATCH(Folha4!B3&amp;Folha4!$A$5,'preenchimento cartas'!AV$8&amp;'preenchimento cartas'!$AD$10:$AD$34,0))),"")</f>
        <v/>
      </c>
      <c r="C12" s="150" t="str">
        <f>IF(B12="","",0.3)</f>
        <v/>
      </c>
      <c r="D12" s="152" t="str" cm="1">
        <f t="array" ref="D12">IFERROR(IF(INDEX('preenchimento cartas'!AW$10:AW$34,MATCH(Folha4!D3&amp;Folha4!$A$5,'preenchimento cartas'!AW$8&amp;'preenchimento cartas'!$AD$10:$AD$34,0))=0,"",INDEX('preenchimento cartas'!AW$10:AW$34,MATCH(Folha4!D3&amp;Folha4!$A$5,'preenchimento cartas'!AW$8&amp;'preenchimento cartas'!$AD$10:$AD$34,0))),"")</f>
        <v/>
      </c>
      <c r="E12" s="150" t="str">
        <f>IF(D12="","",0.3)</f>
        <v/>
      </c>
      <c r="F12" s="152" t="str" cm="1">
        <f t="array" ref="F12">IFERROR(IF(INDEX('preenchimento cartas'!AX$10:AX$34,MATCH(Folha4!F3&amp;Folha4!$A$5,'preenchimento cartas'!AX$8&amp;'preenchimento cartas'!$AD$10:$AD$34,0))=0,"",INDEX('preenchimento cartas'!AX$10:AX$34,MATCH(Folha4!F3&amp;Folha4!$A$5,'preenchimento cartas'!AX$8&amp;'preenchimento cartas'!$AD$10:$AD$34,0))),"")</f>
        <v/>
      </c>
      <c r="G12" s="150" t="str">
        <f>IF(F12="","",0.3)</f>
        <v/>
      </c>
      <c r="H12" s="152" t="str" cm="1">
        <f t="array" ref="H12">IFERROR(IF(INDEX('preenchimento cartas'!AY$10:AY$34,MATCH(Folha4!H3&amp;Folha4!$A$5,'preenchimento cartas'!AY$8&amp;'preenchimento cartas'!$AD$10:$AD$34,0))=0,"",INDEX('preenchimento cartas'!AY$10:AY$34,MATCH(Folha4!H3&amp;Folha4!$A$5,'preenchimento cartas'!AY$8&amp;'preenchimento cartas'!$AD$10:$AD$34,0))),"")</f>
        <v/>
      </c>
      <c r="I12" s="150" t="str">
        <f>IF(H12="","",0.3)</f>
        <v/>
      </c>
      <c r="J12" s="152" t="str" cm="1">
        <f t="array" ref="J12">IFERROR(IF(INDEX('preenchimento cartas'!AZ$10:AZ$34,MATCH(Folha4!J3&amp;Folha4!$A$5,'preenchimento cartas'!AZ$8&amp;'preenchimento cartas'!$AD$10:$AD$34,0))=0,"",INDEX('preenchimento cartas'!AZ$10:AZ$34,MATCH(Folha4!J3&amp;Folha4!$A$5,'preenchimento cartas'!AZ$8&amp;'preenchimento cartas'!$AD$10:$AD$34,0))),"")</f>
        <v/>
      </c>
      <c r="K12" s="150" t="str">
        <f>IF(J12="","",0.3)</f>
        <v/>
      </c>
    </row>
    <row r="13" spans="1:11" ht="8.4" customHeight="1" x14ac:dyDescent="0.6"/>
    <row r="14" spans="1:11" x14ac:dyDescent="0.6">
      <c r="A14" s="140" t="e">
        <f>INDEX('preenchimento cartas'!$AA$10:$AA$34,MATCH(Folha4!A5,'preenchimento cartas'!$AD$10:$AD$34,0))*1</f>
        <v>#N/A</v>
      </c>
      <c r="B14" s="145">
        <f>SUM(C6,E6,G6,I6,K6,K9,I9,G9,E9,C9,C12,E12,G12,I12,K12)</f>
        <v>0</v>
      </c>
      <c r="C14" s="140" t="e">
        <f>INDEX(dados!$AI$2:$AI$5,MATCH(Folha4!A14,dados!$AH$2:$AH$5,0))</f>
        <v>#N/A</v>
      </c>
      <c r="D14" s="145" t="e">
        <f>INDEX(dados!AA2:AA4,MATCH(Folha4!A15,dados!Y2:Y4,0))</f>
        <v>#N/A</v>
      </c>
      <c r="E14" s="140" t="e">
        <f>SUM(B14:D14)</f>
        <v>#N/A</v>
      </c>
    </row>
    <row r="15" spans="1:11" x14ac:dyDescent="0.6">
      <c r="A15" s="140" t="e">
        <f>INDEX('preenchimento cartas'!$AB$10:$AB$34,MATCH(Folha4!A5,'preenchimento cartas'!$AD$10:$AD$34,0))</f>
        <v>#N/A</v>
      </c>
      <c r="B15" s="145" t="s">
        <v>295</v>
      </c>
      <c r="C15" s="140" t="s">
        <v>296</v>
      </c>
      <c r="D15" s="145" t="s">
        <v>297</v>
      </c>
      <c r="E15" s="140" t="s">
        <v>294</v>
      </c>
    </row>
    <row r="16" spans="1:11" x14ac:dyDescent="0.6">
      <c r="D16" s="147"/>
      <c r="E16" s="139"/>
      <c r="F16" s="147"/>
      <c r="G16" s="139"/>
    </row>
    <row r="17" spans="2:7" x14ac:dyDescent="0.6">
      <c r="B17" s="147"/>
      <c r="C17" s="139"/>
      <c r="D17" s="147"/>
      <c r="E17" s="139"/>
      <c r="F17" s="147"/>
      <c r="G17" s="139"/>
    </row>
  </sheetData>
  <sheetProtection algorithmName="SHA-512" hashValue="r70/X1Q0kKFTk2mSgQ08RJzmhsHhttWcyhrRd/sCURM5RyobhHB6ctj7L5+icaCFLyY1K6oz66021Xsn4U0BVg==" saltValue="AEnME/GkjWwp706uVwqaOQ==" spinCount="100000" sheet="1" objects="1" scenarios="1" selectLockedCells="1"/>
  <mergeCells count="15">
    <mergeCell ref="J11:K11"/>
    <mergeCell ref="J5:K5"/>
    <mergeCell ref="B8:C8"/>
    <mergeCell ref="F8:G8"/>
    <mergeCell ref="J8:K8"/>
    <mergeCell ref="D8:E8"/>
    <mergeCell ref="H8:I8"/>
    <mergeCell ref="B5:C5"/>
    <mergeCell ref="D5:E5"/>
    <mergeCell ref="F5:G5"/>
    <mergeCell ref="H5:I5"/>
    <mergeCell ref="B11:C11"/>
    <mergeCell ref="D11:E11"/>
    <mergeCell ref="F11:G11"/>
    <mergeCell ref="H11:I11"/>
  </mergeCells>
  <phoneticPr fontId="18" type="noConversion"/>
  <conditionalFormatting sqref="B5:K12">
    <cfRule type="expression" dxfId="3" priority="5">
      <formula>$A$6=""</formula>
    </cfRule>
  </conditionalFormatting>
  <conditionalFormatting sqref="B5:C6 F5:G6 J5:K6">
    <cfRule type="expression" dxfId="2" priority="4">
      <formula>B$6&lt;&gt;""</formula>
    </cfRule>
  </conditionalFormatting>
  <conditionalFormatting sqref="B8:C9 F8:G9 J8:K9">
    <cfRule type="expression" dxfId="1" priority="3">
      <formula>B8&lt;&gt;""</formula>
    </cfRule>
  </conditionalFormatting>
  <conditionalFormatting sqref="B11:C12 F11:G12 J11:K12">
    <cfRule type="expression" dxfId="0" priority="1">
      <formula>B$12&lt;&gt;""</formula>
    </cfRule>
  </conditionalFormatting>
  <pageMargins left="0.7" right="0.7" top="0.75" bottom="0.75" header="0.3" footer="0.3"/>
  <pageSetup paperSize="9" orientation="portrait" r:id="rId1"/>
  <ignoredErrors>
    <ignoredError sqref="H7:I7 I12 F7:G7 J7:K7 D10:E10 G6 I6 K6 H10:I10 F10:G10 K9 E9 G9 I9 E12 E11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546C3AB2B3294FB8E05FFE80572211" ma:contentTypeVersion="8" ma:contentTypeDescription="Criar um novo documento." ma:contentTypeScope="" ma:versionID="dbcbb4eab202121661c07ad3058647d2">
  <xsd:schema xmlns:xsd="http://www.w3.org/2001/XMLSchema" xmlns:xs="http://www.w3.org/2001/XMLSchema" xmlns:p="http://schemas.microsoft.com/office/2006/metadata/properties" xmlns:ns2="9f946baf-b309-43aa-8ad6-eaacf945a3a5" targetNamespace="http://schemas.microsoft.com/office/2006/metadata/properties" ma:root="true" ma:fieldsID="298d085a34c0c8be02d61f6440a05194" ns2:_="">
    <xsd:import namespace="9f946baf-b309-43aa-8ad6-eaacf945a3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946baf-b309-43aa-8ad6-eaacf945a3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870B40-2080-4C88-9822-05CB875FD4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946baf-b309-43aa-8ad6-eaacf945a3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3A9EAD-5FC7-45D5-85D6-79487E9293F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6EF17E5-905C-45BF-BB97-802EB185B9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6</vt:i4>
      </vt:variant>
      <vt:variant>
        <vt:lpstr>Intervalos com Nome</vt:lpstr>
      </vt:variant>
      <vt:variant>
        <vt:i4>13</vt:i4>
      </vt:variant>
    </vt:vector>
  </HeadingPairs>
  <TitlesOfParts>
    <vt:vector size="19" baseType="lpstr">
      <vt:lpstr>carta de competição</vt:lpstr>
      <vt:lpstr>preenchimento cartas</vt:lpstr>
      <vt:lpstr>dados</vt:lpstr>
      <vt:lpstr>Folha1</vt:lpstr>
      <vt:lpstr>Folha3</vt:lpstr>
      <vt:lpstr>Folha4</vt:lpstr>
      <vt:lpstr>'carta de competição'!Área_de_Impressão</vt:lpstr>
      <vt:lpstr>'preenchimento cartas'!Área_de_Impressão</vt:lpstr>
      <vt:lpstr>cartas</vt:lpstr>
      <vt:lpstr>CLDE</vt:lpstr>
      <vt:lpstr>competição</vt:lpstr>
      <vt:lpstr>copçãoa</vt:lpstr>
      <vt:lpstr>copçãoaa</vt:lpstr>
      <vt:lpstr>copçãob</vt:lpstr>
      <vt:lpstr>copçãobb</vt:lpstr>
      <vt:lpstr>copçãoc</vt:lpstr>
      <vt:lpstr>copçãocc</vt:lpstr>
      <vt:lpstr>nivel</vt:lpstr>
      <vt:lpstr>opção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Emanuel Rocha</dc:creator>
  <cp:lastModifiedBy>José Emanuel Rocha</cp:lastModifiedBy>
  <cp:lastPrinted>2021-12-16T09:31:54Z</cp:lastPrinted>
  <dcterms:created xsi:type="dcterms:W3CDTF">2012-01-02T18:46:05Z</dcterms:created>
  <dcterms:modified xsi:type="dcterms:W3CDTF">2021-12-16T10:00:05Z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0x0101008F546C3AB2B3294FB8E05FFE80572211</vt:lpwstr>
  </property>
</Properties>
</file>