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raemineduc.sharepoint.com/sites/DesportosGmnicos2-1234/Documentos Partilhados/1234/cartas de competição/"/>
    </mc:Choice>
  </mc:AlternateContent>
  <xr:revisionPtr revIDLastSave="50" documentId="8_{36DC9B96-4E72-479B-99A5-3B23EBF6EE9C}" xr6:coauthVersionLast="47" xr6:coauthVersionMax="47" xr10:uidLastSave="{EE0DBA1E-EAA5-44B7-9DB8-FC72EE670A8A}"/>
  <bookViews>
    <workbookView showSheetTabs="0" xWindow="-108" yWindow="-108" windowWidth="23256" windowHeight="13176" tabRatio="532" firstSheet="2" activeTab="4" xr2:uid="{00000000-000D-0000-FFFF-FFFF00000000}"/>
  </bookViews>
  <sheets>
    <sheet name="descrivos da avaliação" sheetId="9" state="hidden" r:id="rId1"/>
    <sheet name="deduções" sheetId="10" state="hidden" r:id="rId2"/>
    <sheet name="carta de competição" sheetId="8" r:id="rId3"/>
    <sheet name="figuras" sheetId="6" state="hidden" r:id="rId4"/>
    <sheet name="preenchimento cartas" sheetId="11" r:id="rId5"/>
    <sheet name="Folha2" sheetId="7" state="hidden" r:id="rId6"/>
  </sheets>
  <definedNames>
    <definedName name="_xlnm.Print_Area" localSheetId="2">'carta de competição'!$N$4:$AR$64</definedName>
    <definedName name="CLDE">Folha2!$D$2:$D$25</definedName>
    <definedName name="_xlnm.Criteria">'descrivos da avaliação'!$B$2:$B$45</definedName>
    <definedName name="criterios1">'descrivos da avaliação'!$C$2:$C$45</definedName>
    <definedName name="criterios2">'descrivos da avaliação'!$D$2:$D$45</definedName>
    <definedName name="criterios3">'descrivos da avaliação'!$E$2:$E$45</definedName>
    <definedName name="criterios4">'descrivos da avaliação'!$F$2:$F$45</definedName>
    <definedName name="criterios5">'descrivos da avaliação'!$G$2:$G$45</definedName>
    <definedName name="dificuldade">figuras!$F$1:$F$245</definedName>
    <definedName name="especialidades">Folha2!$G$2:$G$6</definedName>
    <definedName name="figuras1">figuras!$A$1:$A$245</definedName>
    <definedName name="figuras2">figuras!$C$1:$C$245</definedName>
    <definedName name="imagem">INDEX(figuras1,MATCH('carta de competição'!$B$23,lista,0))</definedName>
    <definedName name="imagem1">INDEX(figuras2,MATCH('carta de competição'!$C$23,lista,0))</definedName>
    <definedName name="imagem10">INDEX(figuras2,MATCH('carta de competição'!$I$23,lista,0))</definedName>
    <definedName name="imagem11">INDEX(figuras2,MATCH('carta de competição'!$I$24,lista,0))</definedName>
    <definedName name="imagem12">INDEX(figuras1,MATCH('carta de competição'!$J$23,lista,0))</definedName>
    <definedName name="imagem13">INDEX(figuras2,MATCH('carta de competição'!$K$23,lista,0))</definedName>
    <definedName name="imagem14">INDEX(figuras2,MATCH('carta de competição'!$K$24,lista,0))</definedName>
    <definedName name="imagem15">INDEX(figuras1,MATCH('carta de competição'!$L$23,lista,0))</definedName>
    <definedName name="imagem16">INDEX(figuras2,MATCH('carta de competição'!$M$23,lista,0))</definedName>
    <definedName name="imagem17">INDEX(figuras2,MATCH('carta de competição'!$M$24,lista,0))</definedName>
    <definedName name="imagem18">INDEX(figuras1,MATCH('carta de competição'!$B$27,lista,0))</definedName>
    <definedName name="imagem19">INDEX(figuras2,MATCH('carta de competição'!$C$27,lista,0))</definedName>
    <definedName name="imagem2">INDEX(figuras2,MATCH('carta de competição'!$C$24,lista,0))</definedName>
    <definedName name="imagem20">INDEX(figuras2,MATCH('carta de competição'!$C$28,lista,0))</definedName>
    <definedName name="imagem21">INDEX(figuras1,MATCH('carta de competição'!$D$27,lista,0))</definedName>
    <definedName name="imagem22">INDEX(figuras2,MATCH('carta de competição'!$E$27,lista,0))</definedName>
    <definedName name="imagem23">INDEX(figuras2,MATCH('carta de competição'!$E$28,lista,0))</definedName>
    <definedName name="imagem24">INDEX(figuras1,MATCH('carta de competição'!$F$27,lista,0))</definedName>
    <definedName name="imagem25">INDEX(figuras2,MATCH('carta de competição'!$G$27,lista,0))</definedName>
    <definedName name="imagem26">INDEX(figuras2,MATCH('carta de competição'!$G$28,lista,0))</definedName>
    <definedName name="imagem27">INDEX(figuras1,MATCH('carta de competição'!$H$27,lista,0))</definedName>
    <definedName name="imagem28">INDEX(figuras2,MATCH('carta de competição'!$I$27,lista,0))</definedName>
    <definedName name="imagem29">INDEX(figuras2,MATCH('carta de competição'!$I$28,lista,0))</definedName>
    <definedName name="imagem3">INDEX(figuras1,MATCH('carta de competição'!$D$23,lista,0))</definedName>
    <definedName name="imagem30">INDEX(figuras1,MATCH('carta de competição'!$J$27,lista,0))</definedName>
    <definedName name="imagem31">INDEX(figuras2,MATCH('carta de competição'!$K$27,lista,0))</definedName>
    <definedName name="imagem32">INDEX(figuras2,MATCH('carta de competição'!$K$28,lista,0))</definedName>
    <definedName name="imagem4">INDEX(figuras2,MATCH('carta de competição'!$E$23,lista,0))</definedName>
    <definedName name="imagem5">INDEX(figuras2,MATCH('carta de competição'!$E$24,lista,0))</definedName>
    <definedName name="imagem6">INDEX(figuras1,MATCH('carta de competição'!$F$23,lista,0))</definedName>
    <definedName name="imagem7">INDEX(figuras2,MATCH('carta de competição'!$G$23,lista,0))</definedName>
    <definedName name="imagem8">INDEX(figuras2,MATCH('carta de competição'!$G$24,lista,0))</definedName>
    <definedName name="imagem9">INDEX(figuras1,MATCH('carta de competição'!$H$23,lista,0))</definedName>
    <definedName name="ind_2">Folha2!$L$2:$L$20</definedName>
    <definedName name="ind_3">Folha2!$O$2:$O$27</definedName>
    <definedName name="lista">figuras!$E$1:$E$215</definedName>
    <definedName name="nivel">Folha2!$I$2:$I$3</definedName>
    <definedName name="numeracao">'descrivos da avaliação'!$A$2:$A$45</definedName>
    <definedName name="ordem">figuras!$E$1:$E$245</definedName>
    <definedName name="par_2">Folha2!$K$2:$K$46</definedName>
    <definedName name="par_3">Folha2!$N$2:$N$87</definedName>
    <definedName name="paragem">figuras!$D$1:$D$245</definedName>
    <definedName name="trio_2">Folha2!$M$2:$M$45</definedName>
    <definedName name="trio_3">Folha2!$P$2:$P$87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" i="8" l="1"/>
  <c r="AF4" i="8"/>
  <c r="AQ4" i="8"/>
  <c r="AL9" i="8"/>
  <c r="AK9" i="8"/>
  <c r="AF9" i="8"/>
  <c r="AP8" i="8"/>
  <c r="AN8" i="8"/>
  <c r="AK7" i="8"/>
  <c r="AG7" i="8"/>
  <c r="AC8" i="8"/>
  <c r="Y8" i="8"/>
  <c r="U9" i="8"/>
  <c r="V9" i="8"/>
  <c r="N9" i="8"/>
  <c r="AD4" i="8"/>
  <c r="U7" i="8"/>
  <c r="O7" i="8"/>
  <c r="K20" i="8"/>
  <c r="C20" i="8"/>
  <c r="E20" i="8"/>
  <c r="G20" i="8"/>
  <c r="I20" i="8"/>
  <c r="K19" i="8"/>
  <c r="J19" i="8"/>
  <c r="I19" i="8"/>
  <c r="H19" i="8"/>
  <c r="G19" i="8"/>
  <c r="F19" i="8"/>
  <c r="E19" i="8"/>
  <c r="D19" i="8"/>
  <c r="C19" i="8"/>
  <c r="B19" i="8"/>
  <c r="M16" i="8"/>
  <c r="K16" i="8"/>
  <c r="I16" i="8"/>
  <c r="G16" i="8"/>
  <c r="M15" i="8"/>
  <c r="L15" i="8"/>
  <c r="K15" i="8"/>
  <c r="J15" i="8"/>
  <c r="I15" i="8"/>
  <c r="H15" i="8"/>
  <c r="G15" i="8"/>
  <c r="F15" i="8"/>
  <c r="E16" i="8"/>
  <c r="E15" i="8"/>
  <c r="D15" i="8"/>
  <c r="C16" i="8"/>
  <c r="C15" i="8"/>
  <c r="B15" i="8"/>
  <c r="AB50" i="8"/>
  <c r="AB51" i="8"/>
  <c r="AB52" i="8"/>
  <c r="AB53" i="8"/>
  <c r="AB54" i="8"/>
  <c r="AB55" i="8"/>
  <c r="AB56" i="8"/>
  <c r="AB57" i="8"/>
  <c r="AB58" i="8"/>
  <c r="AB59" i="8"/>
  <c r="AB60" i="8"/>
  <c r="AB49" i="8"/>
  <c r="W50" i="8"/>
  <c r="W51" i="8"/>
  <c r="W52" i="8"/>
  <c r="W53" i="8"/>
  <c r="W54" i="8"/>
  <c r="W55" i="8"/>
  <c r="W56" i="8"/>
  <c r="W57" i="8"/>
  <c r="W58" i="8"/>
  <c r="W59" i="8"/>
  <c r="W60" i="8"/>
  <c r="W49" i="8"/>
  <c r="S50" i="8"/>
  <c r="S51" i="8"/>
  <c r="S52" i="8"/>
  <c r="S53" i="8"/>
  <c r="S54" i="8"/>
  <c r="S55" i="8"/>
  <c r="S56" i="8"/>
  <c r="S57" i="8"/>
  <c r="S58" i="8"/>
  <c r="S59" i="8"/>
  <c r="S60" i="8"/>
  <c r="S49" i="8"/>
  <c r="N50" i="8"/>
  <c r="N51" i="8"/>
  <c r="N52" i="8"/>
  <c r="N53" i="8"/>
  <c r="N54" i="8"/>
  <c r="N55" i="8"/>
  <c r="N56" i="8"/>
  <c r="N57" i="8"/>
  <c r="N58" i="8"/>
  <c r="N59" i="8"/>
  <c r="N60" i="8"/>
  <c r="N49" i="8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9" i="11"/>
  <c r="B33" i="11"/>
  <c r="A33" i="11" s="1"/>
  <c r="B32" i="11"/>
  <c r="A32" i="11" s="1"/>
  <c r="B31" i="11"/>
  <c r="A31" i="11" s="1"/>
  <c r="B30" i="11"/>
  <c r="A30" i="11" s="1"/>
  <c r="B29" i="11"/>
  <c r="A29" i="11" s="1"/>
  <c r="B28" i="11"/>
  <c r="A28" i="11" s="1"/>
  <c r="B27" i="11"/>
  <c r="A27" i="11" s="1"/>
  <c r="B26" i="11"/>
  <c r="A26" i="11" s="1"/>
  <c r="B25" i="11"/>
  <c r="A25" i="11" s="1"/>
  <c r="B24" i="11"/>
  <c r="A24" i="11" s="1"/>
  <c r="B23" i="11"/>
  <c r="A23" i="11" s="1"/>
  <c r="B22" i="11"/>
  <c r="A22" i="11"/>
  <c r="B21" i="11"/>
  <c r="A21" i="11" s="1"/>
  <c r="B20" i="11"/>
  <c r="A20" i="11" s="1"/>
  <c r="B19" i="11"/>
  <c r="A19" i="11" s="1"/>
  <c r="B18" i="11"/>
  <c r="A18" i="11" s="1"/>
  <c r="B17" i="11"/>
  <c r="A17" i="11" s="1"/>
  <c r="B16" i="11"/>
  <c r="A16" i="11" s="1"/>
  <c r="B15" i="11"/>
  <c r="A15" i="11" s="1"/>
  <c r="B14" i="11"/>
  <c r="A14" i="11" s="1"/>
  <c r="B13" i="11"/>
  <c r="A13" i="11" s="1"/>
  <c r="B12" i="11"/>
  <c r="A12" i="11" s="1"/>
  <c r="B11" i="11"/>
  <c r="A11" i="11" s="1"/>
  <c r="B10" i="11"/>
  <c r="A10" i="11" s="1"/>
  <c r="B9" i="11"/>
  <c r="A9" i="11" s="1"/>
  <c r="O62" i="8" l="1"/>
  <c r="AI62" i="8"/>
  <c r="D1" i="6"/>
  <c r="G1" i="6" a="1"/>
  <c r="G2" i="6" a="1"/>
  <c r="G2" i="6" l="1"/>
  <c r="G1" i="6"/>
  <c r="I6" i="6" l="1"/>
  <c r="A20" i="8"/>
  <c r="W63" i="8" l="1"/>
  <c r="U63" i="8"/>
  <c r="AF35" i="8"/>
  <c r="AF37" i="8"/>
  <c r="AF39" i="8"/>
  <c r="AF41" i="8"/>
  <c r="AI63" i="8"/>
  <c r="AF43" i="8"/>
  <c r="AF45" i="8"/>
  <c r="AF47" i="8"/>
  <c r="AK63" i="8"/>
  <c r="AF49" i="8"/>
  <c r="AF33" i="8"/>
  <c r="K28" i="8"/>
  <c r="AH50" i="8"/>
  <c r="O63" i="8"/>
  <c r="J27" i="8"/>
  <c r="B27" i="8"/>
  <c r="N22" i="8" s="1"/>
  <c r="K23" i="8"/>
  <c r="I27" i="8"/>
  <c r="M24" i="8"/>
  <c r="J23" i="8"/>
  <c r="Z14" i="8" s="1"/>
  <c r="C24" i="8"/>
  <c r="G24" i="8"/>
  <c r="E28" i="8"/>
  <c r="C28" i="8"/>
  <c r="K27" i="8"/>
  <c r="B23" i="8"/>
  <c r="N14" i="8" s="1"/>
  <c r="H27" i="8"/>
  <c r="Y21" i="8" s="1"/>
  <c r="K24" i="8"/>
  <c r="I23" i="8"/>
  <c r="F27" i="8"/>
  <c r="E24" i="8"/>
  <c r="M23" i="8"/>
  <c r="L23" i="8"/>
  <c r="I28" i="8"/>
  <c r="G27" i="8"/>
  <c r="I24" i="8"/>
  <c r="H23" i="8"/>
  <c r="W14" i="8" s="1"/>
  <c r="G28" i="8"/>
  <c r="G23" i="8"/>
  <c r="E27" i="8"/>
  <c r="F23" i="8"/>
  <c r="V13" i="8" s="1"/>
  <c r="D27" i="8"/>
  <c r="E23" i="8"/>
  <c r="C27" i="8"/>
  <c r="D23" i="8"/>
  <c r="S13" i="8" s="1"/>
  <c r="C23" i="8"/>
  <c r="Y63" i="8"/>
  <c r="AL33" i="8"/>
  <c r="AJ38" i="8"/>
  <c r="AH46" i="8"/>
  <c r="AP42" i="8"/>
  <c r="AN39" i="8"/>
  <c r="AP33" i="8"/>
  <c r="AH38" i="8"/>
  <c r="AP45" i="8"/>
  <c r="AJ44" i="8"/>
  <c r="AN42" i="8"/>
  <c r="AL39" i="8"/>
  <c r="AP49" i="8"/>
  <c r="AN33" i="8"/>
  <c r="AL34" i="8"/>
  <c r="AJ36" i="8"/>
  <c r="AN45" i="8"/>
  <c r="AH44" i="8"/>
  <c r="AL42" i="8"/>
  <c r="AP40" i="8"/>
  <c r="AJ39" i="8"/>
  <c r="AN49" i="8"/>
  <c r="AH48" i="8"/>
  <c r="AP35" i="8"/>
  <c r="AJ34" i="8"/>
  <c r="AN37" i="8"/>
  <c r="AH36" i="8"/>
  <c r="AL45" i="8"/>
  <c r="AP43" i="8"/>
  <c r="AJ42" i="8"/>
  <c r="AN40" i="8"/>
  <c r="AH39" i="8"/>
  <c r="AL49" i="8"/>
  <c r="AP47" i="8"/>
  <c r="AN35" i="8"/>
  <c r="AJ45" i="8"/>
  <c r="AL40" i="8"/>
  <c r="AN47" i="8"/>
  <c r="AL35" i="8"/>
  <c r="AL37" i="8"/>
  <c r="AH42" i="8"/>
  <c r="AJ49" i="8"/>
  <c r="AP38" i="8"/>
  <c r="AJ37" i="8"/>
  <c r="AN46" i="8"/>
  <c r="AH45" i="8"/>
  <c r="AL43" i="8"/>
  <c r="AP41" i="8"/>
  <c r="AJ40" i="8"/>
  <c r="AN50" i="8"/>
  <c r="AH49" i="8"/>
  <c r="AL47" i="8"/>
  <c r="AP48" i="8"/>
  <c r="AH34" i="8"/>
  <c r="AP46" i="8"/>
  <c r="AN43" i="8"/>
  <c r="AP50" i="8"/>
  <c r="AH33" i="8"/>
  <c r="AJ35" i="8"/>
  <c r="AN38" i="8"/>
  <c r="AH37" i="8"/>
  <c r="AL46" i="8"/>
  <c r="AP44" i="8"/>
  <c r="AJ43" i="8"/>
  <c r="AN41" i="8"/>
  <c r="AH40" i="8"/>
  <c r="AL50" i="8"/>
  <c r="AJ47" i="8"/>
  <c r="AJ33" i="8"/>
  <c r="AH35" i="8"/>
  <c r="AL38" i="8"/>
  <c r="AP36" i="8"/>
  <c r="AJ46" i="8"/>
  <c r="AN44" i="8"/>
  <c r="AH43" i="8"/>
  <c r="AL41" i="8"/>
  <c r="AP39" i="8"/>
  <c r="AJ50" i="8"/>
  <c r="AN48" i="8"/>
  <c r="AH47" i="8"/>
  <c r="AP34" i="8"/>
  <c r="AN36" i="8"/>
  <c r="AL44" i="8"/>
  <c r="AJ41" i="8"/>
  <c r="AL48" i="8"/>
  <c r="AN34" i="8"/>
  <c r="AL36" i="8"/>
  <c r="AH41" i="8"/>
  <c r="AJ48" i="8"/>
  <c r="AP37" i="8"/>
  <c r="AM63" i="8"/>
  <c r="W7" i="7"/>
  <c r="AK64" i="8"/>
  <c r="AM64" i="8" a="1"/>
  <c r="AM64" i="8" s="1"/>
  <c r="T35" i="8" a="1"/>
  <c r="T35" i="8" s="1"/>
  <c r="Q63" i="8"/>
  <c r="S63" i="8" a="1"/>
  <c r="S63" i="8" s="1"/>
  <c r="AC36" i="8"/>
  <c r="Q36" i="8"/>
  <c r="AC46" i="8"/>
  <c r="W36" i="8"/>
  <c r="N35" i="8"/>
  <c r="W46" i="8"/>
  <c r="N45" i="8"/>
  <c r="W43" i="8"/>
  <c r="T42" i="8" a="1"/>
  <c r="T42" i="8" s="1"/>
  <c r="AC40" i="8"/>
  <c r="W39" i="8"/>
  <c r="T38" i="8" a="1"/>
  <c r="T38" i="8" s="1"/>
  <c r="T36" i="8" a="1"/>
  <c r="T36" i="8" s="1"/>
  <c r="T46" i="8" a="1"/>
  <c r="T46" i="8" s="1"/>
  <c r="AC44" i="8"/>
  <c r="Q42" i="8"/>
  <c r="Z40" i="8"/>
  <c r="Q38" i="8"/>
  <c r="Q46" i="8"/>
  <c r="Z44" i="8"/>
  <c r="T43" i="8" a="1"/>
  <c r="T43" i="8" s="1"/>
  <c r="AC41" i="8"/>
  <c r="W40" i="8"/>
  <c r="T39" i="8" a="1"/>
  <c r="T39" i="8" s="1"/>
  <c r="AC37" i="8"/>
  <c r="AC35" i="8"/>
  <c r="AC45" i="8"/>
  <c r="W44" i="8"/>
  <c r="Q43" i="8"/>
  <c r="Z41" i="8"/>
  <c r="Q39" i="8"/>
  <c r="Z37" i="8"/>
  <c r="Z35" i="8"/>
  <c r="Z45" i="8"/>
  <c r="T44" i="8" a="1"/>
  <c r="T44" i="8" s="1"/>
  <c r="N43" i="8"/>
  <c r="W41" i="8"/>
  <c r="T40" i="8" a="1"/>
  <c r="T40" i="8" s="1"/>
  <c r="N39" i="8"/>
  <c r="W37" i="8"/>
  <c r="W35" i="8"/>
  <c r="W45" i="8"/>
  <c r="Q44" i="8"/>
  <c r="AC42" i="8"/>
  <c r="T41" i="8" a="1"/>
  <c r="T41" i="8" s="1"/>
  <c r="Q40" i="8"/>
  <c r="AC38" i="8"/>
  <c r="T37" i="8" a="1"/>
  <c r="T37" i="8" s="1"/>
  <c r="T45" i="8" a="1"/>
  <c r="T45" i="8" s="1"/>
  <c r="AC43" i="8"/>
  <c r="Z42" i="8"/>
  <c r="Q41" i="8"/>
  <c r="AC39" i="8"/>
  <c r="Z38" i="8"/>
  <c r="Q37" i="8"/>
  <c r="Z36" i="8"/>
  <c r="Q35" i="8"/>
  <c r="Z46" i="8"/>
  <c r="Q45" i="8"/>
  <c r="Z43" i="8"/>
  <c r="W42" i="8"/>
  <c r="N41" i="8"/>
  <c r="Z39" i="8"/>
  <c r="W38" i="8"/>
  <c r="N37" i="8"/>
  <c r="AC33" i="8"/>
  <c r="Z33" i="8"/>
  <c r="W33" i="8"/>
  <c r="AC34" i="8"/>
  <c r="Z34" i="8"/>
  <c r="N33" i="8"/>
  <c r="W34" i="8"/>
  <c r="Q33" i="8"/>
  <c r="T34" i="8" a="1"/>
  <c r="T34" i="8" s="1"/>
  <c r="T33" i="8" a="1"/>
  <c r="T33" i="8" s="1"/>
  <c r="Q34" i="8"/>
  <c r="P21" i="8" l="1"/>
  <c r="T14" i="8"/>
  <c r="Q14" i="8"/>
  <c r="W22" i="8"/>
  <c r="Y13" i="8"/>
  <c r="V21" i="8"/>
  <c r="T22" i="8"/>
  <c r="AB21" i="8"/>
  <c r="Z22" i="8"/>
  <c r="AB13" i="8"/>
  <c r="S21" i="8"/>
  <c r="Q22" i="8"/>
  <c r="AE13" i="8"/>
  <c r="AC14" i="8"/>
  <c r="P13" i="8"/>
  <c r="W29" i="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<sst xmlns="http://schemas.openxmlformats.org/spreadsheetml/2006/main" count="731" uniqueCount="437">
  <si>
    <t>Ordem de passagem</t>
  </si>
  <si>
    <t>Nomes dos ginastas</t>
  </si>
  <si>
    <t>CLDE</t>
  </si>
  <si>
    <t>Marcas no praticável</t>
  </si>
  <si>
    <t>Colchão/tapete no praticável</t>
  </si>
  <si>
    <t>Instruções</t>
  </si>
  <si>
    <t>Estabilidade na execução</t>
  </si>
  <si>
    <t>Flexibilidade</t>
  </si>
  <si>
    <t>DIF. Proposta</t>
  </si>
  <si>
    <t>Raramente existe</t>
  </si>
  <si>
    <t>Não existe relação</t>
  </si>
  <si>
    <t>4 zonas</t>
  </si>
  <si>
    <t>3 zonas</t>
  </si>
  <si>
    <t>5 zonas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</si>
  <si>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</si>
  <si>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</si>
  <si>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</si>
  <si>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</si>
  <si>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</si>
  <si>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</si>
  <si>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</si>
  <si>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8</t>
  </si>
  <si>
    <t>Figura 9</t>
  </si>
  <si>
    <t>Figura 10</t>
  </si>
  <si>
    <t>Figura 11</t>
  </si>
  <si>
    <t>3"</t>
  </si>
  <si>
    <t>Estabilidade em todas as recepções</t>
  </si>
  <si>
    <t>Correcta execu. adequada às exigên. técnicas</t>
  </si>
  <si>
    <t>Não existe distribuição equilibrada</t>
  </si>
  <si>
    <t>Par feminino</t>
  </si>
  <si>
    <t>Par masculino</t>
  </si>
  <si>
    <t>Par misto</t>
  </si>
  <si>
    <t>Trio masculino</t>
  </si>
  <si>
    <t>Trio feminino</t>
  </si>
  <si>
    <t>Elemento realizado fora de ordem declarada</t>
  </si>
  <si>
    <t>0,2 pts cada</t>
  </si>
  <si>
    <t>Queda de Acessórios</t>
  </si>
  <si>
    <t>0,3 pts</t>
  </si>
  <si>
    <t>Saídas do praticável</t>
  </si>
  <si>
    <t>0,3 pts cada</t>
  </si>
  <si>
    <t>Assistência verbal do(s) colega(s) do par/grupo</t>
  </si>
  <si>
    <t>0,5 pts</t>
  </si>
  <si>
    <t>Elemento realizado e não declarado</t>
  </si>
  <si>
    <t>0,5 pts cada</t>
  </si>
  <si>
    <t>Elemento de par/grupo/individual em falta</t>
  </si>
  <si>
    <t>0,3 a 1,0 pts</t>
  </si>
  <si>
    <t>Elemento dinâmico iniciado e não completado</t>
  </si>
  <si>
    <t>1,0 pts cada</t>
  </si>
  <si>
    <t>5,0 pts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</si>
  <si>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</si>
  <si>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</si>
  <si>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</si>
  <si>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</si>
  <si>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</si>
  <si>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</si>
  <si>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</si>
  <si>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</si>
  <si>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</si>
  <si>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</si>
  <si>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</si>
  <si>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</si>
  <si>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</si>
  <si>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</si>
  <si>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</si>
  <si>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</si>
  <si>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</si>
  <si>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</si>
  <si>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</si>
  <si>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</si>
  <si>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</si>
  <si>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</si>
  <si>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</si>
  <si>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</si>
  <si>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</si>
  <si>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</si>
  <si>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</si>
  <si>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</si>
  <si>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</si>
  <si>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</si>
  <si>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</si>
  <si>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</si>
  <si>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</si>
  <si>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</si>
  <si>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</si>
  <si>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</si>
  <si>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</si>
  <si>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</si>
  <si>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</si>
  <si>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</si>
  <si>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</si>
  <si>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</si>
  <si>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</si>
  <si>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</si>
  <si>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</si>
  <si>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</si>
  <si>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</si>
  <si>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</si>
  <si>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</si>
  <si>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</si>
  <si>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</si>
  <si>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</si>
  <si>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</si>
  <si>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</si>
  <si>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</si>
  <si>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</si>
  <si>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</si>
  <si>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</si>
  <si>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</si>
  <si>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</si>
  <si>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</si>
  <si>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</si>
  <si>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</si>
  <si>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</si>
  <si>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</si>
  <si>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</si>
  <si>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</si>
  <si>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</si>
  <si>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</si>
  <si>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</si>
  <si>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</si>
  <si>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</si>
  <si>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</si>
  <si>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</si>
  <si>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</si>
  <si>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</si>
  <si>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</si>
  <si>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</si>
  <si>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</si>
  <si>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</si>
  <si>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</si>
  <si>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</si>
  <si>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</si>
  <si>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</si>
  <si>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</si>
  <si>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</si>
  <si>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</si>
  <si>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</si>
  <si>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</si>
  <si>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</si>
  <si>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</si>
  <si>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</si>
  <si>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</si>
  <si>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</si>
  <si>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</si>
  <si>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</si>
  <si>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</si>
  <si>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</si>
  <si>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</si>
  <si>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</si>
  <si>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</si>
  <si>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</si>
  <si>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</si>
  <si>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</si>
  <si>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</si>
  <si>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</si>
  <si>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</si>
  <si>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</si>
  <si>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</si>
  <si>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</si>
  <si>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</si>
  <si>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</si>
  <si>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</si>
  <si>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</si>
  <si>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</si>
  <si>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</si>
  <si>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</si>
  <si>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</si>
  <si>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</si>
  <si>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</si>
  <si>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</si>
  <si>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</si>
  <si>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</si>
  <si>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</si>
  <si>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</si>
  <si>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</si>
  <si>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</si>
  <si>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</si>
  <si>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</si>
  <si>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</si>
  <si>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</si>
  <si>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</si>
  <si>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</si>
  <si>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</si>
  <si>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</si>
  <si>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</si>
  <si>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</si>
  <si>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</si>
  <si>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</si>
  <si>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</si>
  <si>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</si>
  <si>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</si>
  <si>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</si>
  <si>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</si>
  <si>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</si>
  <si>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</si>
  <si>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</si>
  <si>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</si>
  <si>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</si>
  <si>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</si>
  <si>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</si>
  <si>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</si>
  <si>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</si>
  <si>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</si>
  <si>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</si>
  <si>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</si>
  <si>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</si>
  <si>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</si>
  <si>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</si>
  <si>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</si>
  <si>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</si>
  <si>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</si>
  <si>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</si>
  <si>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</si>
  <si>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</si>
  <si>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</si>
  <si>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</si>
  <si>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</si>
  <si>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</si>
  <si>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</si>
  <si>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</si>
  <si>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</si>
  <si>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</si>
  <si>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</si>
  <si>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</si>
  <si>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</si>
  <si>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</si>
  <si>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</si>
  <si>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</si>
  <si>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</si>
  <si>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</si>
  <si>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</si>
  <si>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</si>
  <si>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</si>
  <si>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</si>
  <si>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e41</t>
  </si>
  <si>
    <t>e42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</si>
  <si>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</si>
  <si>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</si>
  <si>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</si>
  <si>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</si>
  <si>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</si>
  <si>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</si>
  <si>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</si>
  <si>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</si>
  <si>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</si>
  <si>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</si>
  <si>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</si>
  <si>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</si>
  <si>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</si>
  <si>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</si>
  <si>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</si>
  <si>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</si>
  <si>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</si>
  <si>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</si>
  <si>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</si>
  <si>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</si>
  <si>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</si>
  <si>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</si>
  <si>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</si>
  <si>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</si>
  <si>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</si>
  <si>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</si>
  <si>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Atitude gímnica</t>
  </si>
  <si>
    <t>Correção técnica</t>
  </si>
  <si>
    <t>Ritmo e execução dos exercícios</t>
  </si>
  <si>
    <t>Extensão dos pés</t>
  </si>
  <si>
    <t>Alinhamento so segmantos corporais</t>
  </si>
  <si>
    <t>Flexões e arqueamentos dos MI/MS</t>
  </si>
  <si>
    <t>Definição dos ângulos corporais</t>
  </si>
  <si>
    <t>Estabilidade nas receções</t>
  </si>
  <si>
    <t>Harmonia entre a música e o exercicio</t>
  </si>
  <si>
    <t>Sincronismo entre os elementos dos pares/trios</t>
  </si>
  <si>
    <t>Distribuição dos conteúdo coreografico</t>
  </si>
  <si>
    <t>Variedade do conteúdo coreografico</t>
  </si>
  <si>
    <t>Variedade de ritmos do movimento</t>
  </si>
  <si>
    <t>Expressão facial e corporal</t>
  </si>
  <si>
    <t>Niveis de ocupação do espaço</t>
  </si>
  <si>
    <t>Ocupação do prticével</t>
  </si>
  <si>
    <t>Utlização das 3 tipos de direção</t>
  </si>
  <si>
    <t>0 a 1 falha</t>
  </si>
  <si>
    <t>2 a 3 falhas</t>
  </si>
  <si>
    <t>4 a 5 falhas</t>
  </si>
  <si>
    <t>6 a 8 falhas</t>
  </si>
  <si>
    <t>mais de 8 falhas</t>
  </si>
  <si>
    <t>Existe ao longo 
de todo 
esquema</t>
  </si>
  <si>
    <t>Raramente
 existe</t>
  </si>
  <si>
    <t>Não existe
 relação</t>
  </si>
  <si>
    <t>Em metade do esquema existem incorreções</t>
  </si>
  <si>
    <t>Falhas em 2 ou 3 receções</t>
  </si>
  <si>
    <t>Falhas em 4 ou 5 receções</t>
  </si>
  <si>
    <t>Falhas em 6 ou 7 receções</t>
  </si>
  <si>
    <t>Falhas em 8 ou mais receções</t>
  </si>
  <si>
    <t>Existe ao longo de todo e esquema</t>
  </si>
  <si>
    <t>Existe durante a maioria do esquema</t>
  </si>
  <si>
    <t>Não existe em metade do esquema</t>
  </si>
  <si>
    <t>Até 1 falha no sincronismo</t>
  </si>
  <si>
    <t>2 a 5 falhas de sincronismo</t>
  </si>
  <si>
    <t>6 a 8 falhas de sincronismos</t>
  </si>
  <si>
    <t>Mais de 8 falhas de sinconismo</t>
  </si>
  <si>
    <t>Distribuição equilibrada e com lógica ao longo de todo o esquema</t>
  </si>
  <si>
    <t>pequenas falhas na distribuição dos elementos</t>
  </si>
  <si>
    <t>Falhas graves na distribuição dos elementntos</t>
  </si>
  <si>
    <t>Durante todo o esquema</t>
  </si>
  <si>
    <t>Algumas falhas durante o esquema</t>
  </si>
  <si>
    <t>Raramente exite</t>
  </si>
  <si>
    <t>Existe grande variedade/originalidade dos elementos coreográficos</t>
  </si>
  <si>
    <t>Existe alguma variedade/originalidade dos elementos coreográficos</t>
  </si>
  <si>
    <t>Fraca variedade/originalidade dos elementos coreográficos</t>
  </si>
  <si>
    <t xml:space="preserve">Apresentação de 3 ou mais ritmos diferentes </t>
  </si>
  <si>
    <t xml:space="preserve">Apresentação de 2 ritmos de execução </t>
  </si>
  <si>
    <t xml:space="preserve">Apresentação de 1 ritmos de execução </t>
  </si>
  <si>
    <t>menos de 3zonas</t>
  </si>
  <si>
    <t>Utiliza os 3 niveis</t>
  </si>
  <si>
    <t>Utiliza somente 2 níveis</t>
  </si>
  <si>
    <t>Utiliza 1 nível</t>
  </si>
  <si>
    <t>Existe ao longo 
de todo esquema</t>
  </si>
  <si>
    <t>Não existe  relação</t>
  </si>
  <si>
    <t>Juiz Exe. 1</t>
  </si>
  <si>
    <t>Juiz Exe. 2</t>
  </si>
  <si>
    <t>Juiz Exe. 3</t>
  </si>
  <si>
    <t>Juiz Exe. 4</t>
  </si>
  <si>
    <t>Juiz Exe. 5</t>
  </si>
  <si>
    <t>Chefe de painel</t>
  </si>
  <si>
    <t>Escola</t>
  </si>
  <si>
    <t>Data</t>
  </si>
  <si>
    <t>Prova</t>
  </si>
  <si>
    <t>Especialidade</t>
  </si>
  <si>
    <t>Chefe de painel de Execução</t>
  </si>
  <si>
    <t>Adequada a todos os elem.</t>
  </si>
  <si>
    <t>Insuficiente em alguns elem.</t>
  </si>
  <si>
    <t>Insuficiente na maioria dos elem.</t>
  </si>
  <si>
    <t>Insuficiente em todos os elem.</t>
  </si>
  <si>
    <t>Algumas incorrecções na exec. de alguns elem.</t>
  </si>
  <si>
    <t xml:space="preserve">Incorreções na exec. da maioria dos elem. técnicos </t>
  </si>
  <si>
    <t>Incorreções graves na exec. em todo o esquema</t>
  </si>
  <si>
    <t>Estabilidade e segurança na exec. dos elem.</t>
  </si>
  <si>
    <t>Alguma insta. na exec. de alguns elem.</t>
  </si>
  <si>
    <t>Falta de segurança e insta. na exec.da maioria dos elem.</t>
  </si>
  <si>
    <t>Falta de segurança e insta. ao longo de todo o exercicio</t>
  </si>
  <si>
    <t>Sempre correcta difi. nos dife. elem.</t>
  </si>
  <si>
    <t>Algumas incorrecções na difi. de ângulos nos dif. elem.</t>
  </si>
  <si>
    <t>Em metade do esqu. existem incorreções</t>
  </si>
  <si>
    <t>Incorreções graves na exec. em todo o esqu.</t>
  </si>
  <si>
    <t xml:space="preserve">Em metade do esqu. existem insta. na exec. </t>
  </si>
  <si>
    <t xml:space="preserve">Fexibilidade inadequada em metade do esqu. </t>
  </si>
  <si>
    <t>Incorrecta difinição de âng. na maioria dos elem.</t>
  </si>
  <si>
    <r>
      <rPr>
        <b/>
        <sz val="60"/>
        <rFont val="Times New Roman"/>
        <family val="1"/>
      </rPr>
      <t>Carta de competição</t>
    </r>
    <r>
      <rPr>
        <b/>
        <sz val="48"/>
        <rFont val="Times New Roman"/>
        <family val="1"/>
      </rPr>
      <t xml:space="preserve">
</t>
    </r>
    <r>
      <rPr>
        <b/>
        <sz val="36"/>
        <rFont val="Times New Roman"/>
        <family val="1"/>
      </rPr>
      <t>Ginástica Acrobática</t>
    </r>
  </si>
  <si>
    <t>Assistência verbal do professor</t>
  </si>
  <si>
    <t>Intervenção/ajuda física do professor</t>
  </si>
  <si>
    <t>Elementos técnicos repetidos</t>
  </si>
  <si>
    <t>Equipamentos de prova</t>
  </si>
  <si>
    <t xml:space="preserve">Comportamento antidesportivo </t>
  </si>
  <si>
    <t>Motivo</t>
  </si>
  <si>
    <t>Deduções a aplicar</t>
  </si>
  <si>
    <t>Deduções</t>
  </si>
  <si>
    <t>Tempo a mais  ou a menos no exercício - 3" a 5"</t>
  </si>
  <si>
    <t>Quedas (Aterrar sem ser com os pés)</t>
  </si>
  <si>
    <t>Não apresentação aos juízes no início e/ou no final</t>
  </si>
  <si>
    <t>Dedução Final</t>
  </si>
  <si>
    <t>Coreografia - relação musica movimento - fluidez</t>
  </si>
  <si>
    <t>Tempo a mais  ou a menos no exercício - &gt;=6</t>
  </si>
  <si>
    <t>Juiz Art. 1</t>
  </si>
  <si>
    <t>Juiz Art. 2</t>
  </si>
  <si>
    <t>Utiliza 3 tipos de direções</t>
  </si>
  <si>
    <t>Utiliza 2 tipo de direção</t>
  </si>
  <si>
    <t>Utiliza 1 tipo de direção</t>
  </si>
  <si>
    <t>2"</t>
  </si>
  <si>
    <t>3""</t>
  </si>
  <si>
    <t>Cartas de competição</t>
  </si>
  <si>
    <t>Falta Preencher</t>
  </si>
  <si>
    <t>CLDE/DSR</t>
  </si>
  <si>
    <t>Amadora, Cascais e Oeiras</t>
  </si>
  <si>
    <t xml:space="preserve">  José Emanuel Rocha -2011-2021</t>
  </si>
  <si>
    <t>CC
nº</t>
  </si>
  <si>
    <t>Nome do ginasta</t>
  </si>
  <si>
    <t>Nível</t>
  </si>
  <si>
    <t>Eleme.
e/ou
1º ind</t>
  </si>
  <si>
    <t>2º ind</t>
  </si>
  <si>
    <t>3º ind</t>
  </si>
  <si>
    <t>2par</t>
  </si>
  <si>
    <t>2ind</t>
  </si>
  <si>
    <t>2trio</t>
  </si>
  <si>
    <t>3par</t>
  </si>
  <si>
    <t>3ind</t>
  </si>
  <si>
    <t>3trio</t>
  </si>
  <si>
    <t>Alentejo Central</t>
  </si>
  <si>
    <t>Algarve</t>
  </si>
  <si>
    <t>Alto Alentejo</t>
  </si>
  <si>
    <t>Aveiro</t>
  </si>
  <si>
    <t>Baixo Alentejo e Alentejo Litoral</t>
  </si>
  <si>
    <t>Braga</t>
  </si>
  <si>
    <t>Bragança e Côa</t>
  </si>
  <si>
    <t>Castelo Branco</t>
  </si>
  <si>
    <t>Coimbra</t>
  </si>
  <si>
    <t>Entre Douro e Vouga</t>
  </si>
  <si>
    <t>Guarda</t>
  </si>
  <si>
    <t>Leiria</t>
  </si>
  <si>
    <t>Leziria e Médio Tejo</t>
  </si>
  <si>
    <t>Lisboa</t>
  </si>
  <si>
    <t>Loures, Odivelas e Vila Franca de Xira</t>
  </si>
  <si>
    <t>Oeste</t>
  </si>
  <si>
    <t>Porto</t>
  </si>
  <si>
    <t>Setúbal</t>
  </si>
  <si>
    <t>Sintra</t>
  </si>
  <si>
    <t>Tâmega</t>
  </si>
  <si>
    <t>Viana do Castelo</t>
  </si>
  <si>
    <t>Vila Real e Douro</t>
  </si>
  <si>
    <t>Viseu</t>
  </si>
  <si>
    <t>Preenchimento das cartas</t>
  </si>
  <si>
    <t>Carta de competição nº</t>
  </si>
  <si>
    <t>a0</t>
  </si>
  <si>
    <t>e0</t>
  </si>
  <si>
    <t>Figura 1        DIF-</t>
  </si>
  <si>
    <t>DEDUÇÕES</t>
  </si>
  <si>
    <t>Desmoronamento e tentativas de realização</t>
  </si>
  <si>
    <t>Apoio adicional na execução por parte dos colegas</t>
  </si>
  <si>
    <t>Dedução total</t>
  </si>
  <si>
    <t>Dificuldade realizada</t>
  </si>
  <si>
    <t>Figura 2        DIF-</t>
  </si>
  <si>
    <t>Figura 3        DIF-</t>
  </si>
  <si>
    <t>Figura 4         DIF-</t>
  </si>
  <si>
    <t>Figura 5        DIF-</t>
  </si>
  <si>
    <t>Figura 6        DIF-</t>
  </si>
  <si>
    <t xml:space="preserve">Intervenção do professor juntoda mesa do som </t>
  </si>
  <si>
    <t>Preenchimento das cartas de competição - Ginástica Acrobática</t>
  </si>
  <si>
    <t>Figura 7        DIF-</t>
  </si>
  <si>
    <t>Figura 8        DIF-</t>
  </si>
  <si>
    <t>Figura 9        DIF-</t>
  </si>
  <si>
    <t>Figura 10       DIF-</t>
  </si>
  <si>
    <t>Figura 11         DIF-</t>
  </si>
  <si>
    <t>Chefe de painel de Artística</t>
  </si>
  <si>
    <t>Avaliação Artistica</t>
  </si>
  <si>
    <t>Avaliação da execução</t>
  </si>
  <si>
    <t>Selecionar o número da carta de competição e imprimir</t>
  </si>
  <si>
    <t>0,1 pts cada"</t>
  </si>
  <si>
    <t>Faltas de tempo</t>
  </si>
  <si>
    <t xml:space="preserve">1 - Preencher o cabeçalho da ficha;
2 - Para cada aluno / CC, colocar a ordem de passagem, a especialidade, nome do ginastas e o nível de competição;
3 - Consoante o nível/especialidade selecionar os elementos pela ordem de apresentação.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</si>
</sst>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6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b/>
      <sz val="20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b/>
      <sz val="36"/>
      <name val="Times New Roman"/>
      <family val="1"/>
    </font>
    <font>
      <sz val="11"/>
      <color theme="1"/>
      <name val="Times New Roman"/>
      <family val="1"/>
    </font>
    <font>
      <sz val="1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36"/>
      <color theme="1"/>
      <name val="Times New Roman"/>
      <family val="1"/>
    </font>
    <font>
      <b/>
      <sz val="26"/>
      <color theme="1"/>
      <name val="Times New Roman"/>
      <family val="1"/>
    </font>
    <font>
      <b/>
      <sz val="14"/>
      <color theme="0"/>
      <name val="Calibri"/>
      <family val="2"/>
      <scheme val="minor"/>
    </font>
    <font>
      <sz val="24"/>
      <name val="Times New Roman"/>
      <family val="1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22"/>
      <name val="Times New Roman"/>
      <family val="1"/>
    </font>
    <font>
      <b/>
      <sz val="24"/>
      <color theme="1"/>
      <name val="Calibri"/>
      <family val="2"/>
      <scheme val="minor"/>
    </font>
    <font>
      <sz val="17.5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4"/>
      <color theme="1"/>
      <name val="Times New Roman"/>
      <family val="1"/>
    </font>
    <font>
      <b/>
      <sz val="60"/>
      <name val="Times New Roman"/>
      <family val="1"/>
    </font>
    <font>
      <sz val="16"/>
      <name val="Calibri"/>
      <family val="2"/>
      <scheme val="minor"/>
    </font>
    <font>
      <sz val="13.5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8"/>
      <color theme="0"/>
      <name val="Calibri"/>
      <family val="2"/>
      <scheme val="minor"/>
    </font>
    <font>
      <b/>
      <sz val="2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6"/>
      <color theme="4" tint="-0.499984740745262"/>
      <name val="Calibri"/>
      <family val="2"/>
      <scheme val="minor"/>
    </font>
    <font>
      <sz val="22"/>
      <color theme="4" tint="-0.499984740745262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00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rgb="FFFF0000"/>
      <name val="Times New Roman"/>
      <family val="1"/>
    </font>
    <font>
      <b/>
      <sz val="26"/>
      <name val="Calibri"/>
      <family val="2"/>
      <scheme val="minor"/>
    </font>
    <font>
      <sz val="26"/>
      <name val="Calibri"/>
      <family val="2"/>
      <scheme val="minor"/>
    </font>
    <font>
      <b/>
      <sz val="44"/>
      <color theme="0"/>
      <name val="Calibri"/>
      <family val="2"/>
      <scheme val="minor"/>
    </font>
    <font>
      <b/>
      <sz val="26"/>
      <name val="Times New Roman"/>
      <family val="1"/>
    </font>
    <font>
      <b/>
      <sz val="32"/>
      <name val="Times New Roman"/>
      <family val="1"/>
    </font>
    <font>
      <b/>
      <sz val="72"/>
      <color theme="1"/>
      <name val="Times New Roman"/>
      <family val="1"/>
    </font>
    <font>
      <sz val="26"/>
      <color theme="1"/>
      <name val="Calibri"/>
      <family val="2"/>
      <scheme val="minor"/>
    </font>
    <font>
      <sz val="26"/>
      <name val="Times New Roman"/>
      <family val="1"/>
    </font>
    <font>
      <sz val="26"/>
      <color theme="1"/>
      <name val="Times New Roman"/>
      <family val="1"/>
    </font>
    <font>
      <sz val="32"/>
      <color theme="1"/>
      <name val="Calibri"/>
      <family val="2"/>
      <scheme val="minor"/>
    </font>
    <font>
      <b/>
      <sz val="32"/>
      <color theme="0" tint="-4.9989318521683403E-2"/>
      <name val="Times New Roman"/>
      <family val="1"/>
    </font>
    <font>
      <sz val="32"/>
      <color theme="1"/>
      <name val="Times New Roman"/>
      <family val="1"/>
    </font>
    <font>
      <b/>
      <sz val="32"/>
      <color theme="0"/>
      <name val="Times New Roman"/>
      <family val="1"/>
    </font>
    <font>
      <b/>
      <sz val="32"/>
      <color theme="1"/>
      <name val="Calibri"/>
      <family val="2"/>
      <scheme val="minor"/>
    </font>
    <font>
      <sz val="14"/>
      <name val="Calibri"/>
      <family val="2"/>
      <scheme val="minor"/>
    </font>
    <font>
      <sz val="18"/>
      <color theme="4" tint="-0.499984740745262"/>
      <name val="Calibri"/>
      <family val="2"/>
      <scheme val="minor"/>
    </font>
    <font>
      <b/>
      <sz val="60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lightUp"/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dotted">
        <color indexed="64"/>
      </left>
      <right/>
      <top style="mediumDashDot">
        <color indexed="64"/>
      </top>
      <bottom style="dotted">
        <color indexed="64"/>
      </bottom>
      <diagonal/>
    </border>
    <border>
      <left/>
      <right style="dotted">
        <color indexed="64"/>
      </right>
      <top style="mediumDashDot">
        <color indexed="64"/>
      </top>
      <bottom style="dotted">
        <color indexed="64"/>
      </bottom>
      <diagonal/>
    </border>
    <border>
      <left/>
      <right/>
      <top style="mediumDashDot">
        <color indexed="64"/>
      </top>
      <bottom style="dotted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dotted">
        <color indexed="64"/>
      </left>
      <right/>
      <top/>
      <bottom style="mediumDashDot">
        <color indexed="64"/>
      </bottom>
      <diagonal/>
    </border>
    <border>
      <left/>
      <right style="dotted">
        <color indexed="64"/>
      </right>
      <top/>
      <bottom style="mediumDashDot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Dot">
        <color indexed="64"/>
      </top>
      <bottom style="mediumDashDot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auto="1"/>
      </left>
      <right/>
      <top style="mediumDashDot">
        <color indexed="64"/>
      </top>
      <bottom style="mediumDashDot">
        <color indexed="64"/>
      </bottom>
      <diagonal/>
    </border>
    <border>
      <left/>
      <right style="thin">
        <color auto="1"/>
      </right>
      <top style="mediumDashDot">
        <color indexed="64"/>
      </top>
      <bottom style="mediumDashDot">
        <color indexed="64"/>
      </bottom>
      <diagonal/>
    </border>
    <border>
      <left style="thin">
        <color auto="1"/>
      </left>
      <right style="thin">
        <color indexed="64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thin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 style="thin">
        <color auto="1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ashDotDot">
        <color indexed="64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DotDot">
        <color indexed="64"/>
      </left>
      <right style="thin">
        <color indexed="64"/>
      </right>
      <top style="dotted">
        <color auto="1"/>
      </top>
      <bottom style="dotted">
        <color indexed="64"/>
      </bottom>
      <diagonal/>
    </border>
    <border>
      <left style="thin">
        <color indexed="64"/>
      </left>
      <right style="dashDotDot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DashDot">
        <color indexed="64"/>
      </bottom>
      <diagonal/>
    </border>
    <border>
      <left/>
      <right style="dotted">
        <color indexed="64"/>
      </right>
      <top style="dotted">
        <color indexed="64"/>
      </top>
      <bottom style="mediumDashDot">
        <color indexed="64"/>
      </bottom>
      <diagonal/>
    </border>
    <border>
      <left/>
      <right/>
      <top style="dotted">
        <color indexed="64"/>
      </top>
      <bottom style="mediumDashDot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mediumDashDot">
        <color indexed="64"/>
      </top>
      <bottom style="mediumDashDot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ashDotDot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indexed="64"/>
      </left>
      <right style="dashDotDot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51">
    <xf numFmtId="0" fontId="0" fillId="0" borderId="0" xfId="0"/>
    <xf numFmtId="0" fontId="0" fillId="0" borderId="0" xfId="0" applyFill="1" applyBorder="1" applyProtection="1">
      <protection hidden="1"/>
    </xf>
    <xf numFmtId="0" fontId="8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Border="1"/>
    <xf numFmtId="0" fontId="10" fillId="0" borderId="0" xfId="0" applyFont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top"/>
    </xf>
    <xf numFmtId="0" fontId="12" fillId="0" borderId="0" xfId="0" applyFont="1" applyBorder="1" applyAlignment="1">
      <alignment horizontal="center" vertical="top"/>
    </xf>
    <xf numFmtId="0" fontId="9" fillId="0" borderId="0" xfId="0" applyFont="1" applyBorder="1" applyAlignment="1">
      <alignment horizontal="right" vertical="top"/>
    </xf>
    <xf numFmtId="0" fontId="9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top"/>
    </xf>
    <xf numFmtId="0" fontId="14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center" vertical="top"/>
    </xf>
    <xf numFmtId="0" fontId="12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13" fillId="0" borderId="0" xfId="0" applyFont="1" applyBorder="1" applyAlignment="1">
      <alignment horizontal="center" wrapText="1"/>
    </xf>
    <xf numFmtId="0" fontId="0" fillId="0" borderId="3" xfId="0" applyBorder="1"/>
    <xf numFmtId="0" fontId="0" fillId="0" borderId="0" xfId="0" applyAlignment="1">
      <alignment horizontal="left" vertical="center" wrapText="1"/>
    </xf>
    <xf numFmtId="2" fontId="0" fillId="0" borderId="0" xfId="0" applyNumberFormat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20" fillId="0" borderId="17" xfId="0" applyFont="1" applyFill="1" applyBorder="1" applyAlignment="1">
      <alignment vertical="center" wrapText="1"/>
    </xf>
    <xf numFmtId="0" fontId="22" fillId="0" borderId="0" xfId="0" applyFont="1" applyProtection="1"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24" fillId="0" borderId="0" xfId="1" applyFont="1" applyBorder="1" applyAlignment="1" applyProtection="1">
      <alignment horizontal="center" wrapText="1"/>
      <protection hidden="1"/>
    </xf>
    <xf numFmtId="2" fontId="3" fillId="0" borderId="0" xfId="1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0" fontId="22" fillId="0" borderId="0" xfId="0" applyFont="1" applyFill="1" applyBorder="1" applyProtection="1">
      <protection hidden="1"/>
    </xf>
    <xf numFmtId="0" fontId="31" fillId="2" borderId="26" xfId="0" applyFont="1" applyFill="1" applyBorder="1" applyAlignment="1">
      <alignment vertical="center" wrapText="1"/>
    </xf>
    <xf numFmtId="0" fontId="31" fillId="0" borderId="26" xfId="0" applyFont="1" applyBorder="1" applyAlignment="1">
      <alignment vertical="center" wrapText="1"/>
    </xf>
    <xf numFmtId="0" fontId="31" fillId="2" borderId="26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0" fontId="27" fillId="0" borderId="17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 applyProtection="1"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21" fillId="7" borderId="29" xfId="0" applyFont="1" applyFill="1" applyBorder="1" applyAlignment="1">
      <alignment horizontal="center" vertical="center"/>
    </xf>
    <xf numFmtId="0" fontId="31" fillId="0" borderId="28" xfId="0" applyFont="1" applyBorder="1" applyAlignment="1">
      <alignment vertical="center" wrapText="1"/>
    </xf>
    <xf numFmtId="0" fontId="31" fillId="2" borderId="31" xfId="0" applyFont="1" applyFill="1" applyBorder="1" applyAlignment="1">
      <alignment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31" fillId="0" borderId="32" xfId="0" applyFont="1" applyBorder="1" applyAlignment="1">
      <alignment vertical="center" wrapText="1"/>
    </xf>
    <xf numFmtId="0" fontId="31" fillId="2" borderId="27" xfId="0" applyFont="1" applyFill="1" applyBorder="1" applyAlignment="1">
      <alignment vertical="center" wrapText="1"/>
    </xf>
    <xf numFmtId="0" fontId="31" fillId="0" borderId="27" xfId="0" applyFont="1" applyBorder="1" applyAlignment="1">
      <alignment vertical="center" wrapText="1"/>
    </xf>
    <xf numFmtId="0" fontId="31" fillId="2" borderId="33" xfId="0" applyFont="1" applyFill="1" applyBorder="1" applyAlignment="1">
      <alignment vertical="center" wrapText="1"/>
    </xf>
    <xf numFmtId="0" fontId="12" fillId="0" borderId="17" xfId="0" applyFont="1" applyBorder="1"/>
    <xf numFmtId="0" fontId="21" fillId="7" borderId="25" xfId="0" applyFont="1" applyFill="1" applyBorder="1" applyAlignment="1">
      <alignment horizontal="center" vertical="center"/>
    </xf>
    <xf numFmtId="0" fontId="22" fillId="0" borderId="28" xfId="0" applyFont="1" applyBorder="1" applyAlignment="1" applyProtection="1">
      <alignment horizontal="center" vertical="center"/>
      <protection hidden="1"/>
    </xf>
    <xf numFmtId="0" fontId="22" fillId="0" borderId="28" xfId="0" applyFont="1" applyBorder="1" applyAlignment="1" applyProtection="1">
      <alignment vertical="center"/>
      <protection hidden="1"/>
    </xf>
    <xf numFmtId="0" fontId="12" fillId="0" borderId="0" xfId="0" applyFont="1" applyBorder="1" applyAlignment="1">
      <alignment vertical="center"/>
    </xf>
    <xf numFmtId="0" fontId="22" fillId="0" borderId="26" xfId="0" applyFont="1" applyBorder="1" applyAlignment="1" applyProtection="1">
      <alignment vertical="center"/>
      <protection hidden="1"/>
    </xf>
    <xf numFmtId="0" fontId="22" fillId="0" borderId="26" xfId="0" applyFont="1" applyBorder="1" applyAlignment="1" applyProtection="1">
      <alignment horizontal="center" vertical="center"/>
      <protection hidden="1"/>
    </xf>
    <xf numFmtId="0" fontId="22" fillId="0" borderId="31" xfId="0" applyFont="1" applyBorder="1" applyAlignment="1" applyProtection="1">
      <alignment vertical="center"/>
      <protection hidden="1"/>
    </xf>
    <xf numFmtId="0" fontId="12" fillId="0" borderId="12" xfId="0" applyFont="1" applyBorder="1" applyAlignment="1">
      <alignment vertical="center"/>
    </xf>
    <xf numFmtId="0" fontId="26" fillId="7" borderId="1" xfId="0" applyFont="1" applyFill="1" applyBorder="1" applyAlignment="1">
      <alignment horizontal="right" vertical="center"/>
    </xf>
    <xf numFmtId="0" fontId="2" fillId="0" borderId="0" xfId="1" applyFont="1" applyFill="1" applyAlignment="1" applyProtection="1">
      <alignment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Border="1" applyProtection="1">
      <protection hidden="1"/>
    </xf>
    <xf numFmtId="0" fontId="32" fillId="0" borderId="0" xfId="0" applyFont="1" applyFill="1" applyBorder="1" applyAlignment="1">
      <alignment vertical="center" wrapText="1"/>
    </xf>
    <xf numFmtId="0" fontId="33" fillId="0" borderId="0" xfId="0" applyFont="1" applyAlignment="1" applyProtection="1">
      <alignment vertical="center"/>
      <protection hidden="1"/>
    </xf>
    <xf numFmtId="0" fontId="35" fillId="9" borderId="0" xfId="0" applyFont="1" applyFill="1" applyAlignment="1" applyProtection="1">
      <alignment vertical="center"/>
      <protection hidden="1"/>
    </xf>
    <xf numFmtId="0" fontId="31" fillId="0" borderId="0" xfId="1" applyFont="1" applyAlignment="1" applyProtection="1">
      <alignment vertical="center"/>
      <protection hidden="1"/>
    </xf>
    <xf numFmtId="0" fontId="31" fillId="0" borderId="0" xfId="1" applyFont="1" applyAlignment="1" applyProtection="1">
      <alignment horizontal="center" vertical="center"/>
      <protection hidden="1"/>
    </xf>
    <xf numFmtId="0" fontId="38" fillId="0" borderId="0" xfId="1" applyFont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horizontal="center" shrinkToFit="1"/>
    </xf>
    <xf numFmtId="0" fontId="13" fillId="0" borderId="0" xfId="0" applyFont="1" applyAlignment="1">
      <alignment horizontal="center" vertical="center"/>
    </xf>
    <xf numFmtId="0" fontId="40" fillId="10" borderId="40" xfId="0" applyFont="1" applyFill="1" applyBorder="1" applyAlignment="1">
      <alignment horizontal="center" vertical="center" wrapText="1" shrinkToFit="1"/>
    </xf>
    <xf numFmtId="0" fontId="40" fillId="10" borderId="5" xfId="0" applyFont="1" applyFill="1" applyBorder="1" applyAlignment="1">
      <alignment horizontal="center" vertical="center" wrapText="1" shrinkToFit="1"/>
    </xf>
    <xf numFmtId="0" fontId="40" fillId="10" borderId="41" xfId="0" applyFont="1" applyFill="1" applyBorder="1" applyAlignment="1">
      <alignment horizontal="center" vertical="center" wrapText="1" shrinkToFit="1"/>
    </xf>
    <xf numFmtId="0" fontId="13" fillId="0" borderId="0" xfId="0" applyFont="1" applyAlignment="1">
      <alignment vertical="center"/>
    </xf>
    <xf numFmtId="0" fontId="41" fillId="0" borderId="42" xfId="0" applyFont="1" applyBorder="1" applyAlignment="1">
      <alignment horizontal="center" vertical="center"/>
    </xf>
    <xf numFmtId="0" fontId="42" fillId="0" borderId="42" xfId="0" applyFont="1" applyBorder="1" applyAlignment="1" applyProtection="1">
      <alignment horizontal="center" vertical="center"/>
      <protection locked="0"/>
    </xf>
    <xf numFmtId="0" fontId="41" fillId="0" borderId="26" xfId="0" applyFont="1" applyBorder="1" applyAlignment="1">
      <alignment horizontal="center" vertical="center"/>
    </xf>
    <xf numFmtId="0" fontId="42" fillId="0" borderId="26" xfId="0" applyFont="1" applyBorder="1" applyAlignment="1" applyProtection="1">
      <alignment horizontal="center" vertical="center"/>
      <protection locked="0"/>
    </xf>
    <xf numFmtId="0" fontId="41" fillId="0" borderId="31" xfId="0" applyFont="1" applyBorder="1" applyAlignment="1">
      <alignment horizontal="center" vertical="center"/>
    </xf>
    <xf numFmtId="0" fontId="0" fillId="0" borderId="0" xfId="0" applyAlignment="1">
      <alignment shrinkToFit="1"/>
    </xf>
    <xf numFmtId="0" fontId="34" fillId="0" borderId="0" xfId="0" applyFont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32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" fillId="0" borderId="3" xfId="1" applyFont="1" applyFill="1" applyBorder="1" applyAlignment="1" applyProtection="1">
      <alignment vertical="center"/>
      <protection hidden="1"/>
    </xf>
    <xf numFmtId="0" fontId="4" fillId="0" borderId="0" xfId="1" applyFont="1" applyFill="1" applyBorder="1" applyAlignment="1" applyProtection="1">
      <alignment horizontal="right"/>
      <protection hidden="1"/>
    </xf>
    <xf numFmtId="0" fontId="27" fillId="0" borderId="0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/>
      <protection locked="0"/>
    </xf>
    <xf numFmtId="164" fontId="3" fillId="2" borderId="4" xfId="1" applyNumberFormat="1" applyFont="1" applyFill="1" applyBorder="1" applyAlignment="1" applyProtection="1">
      <alignment horizontal="left" vertical="center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47" fillId="0" borderId="3" xfId="0" applyFont="1" applyFill="1" applyBorder="1" applyAlignment="1">
      <alignment vertical="center" wrapText="1"/>
    </xf>
    <xf numFmtId="0" fontId="47" fillId="0" borderId="3" xfId="0" applyFont="1" applyFill="1" applyBorder="1" applyAlignment="1">
      <alignment horizontal="center" vertical="center" wrapText="1"/>
    </xf>
    <xf numFmtId="0" fontId="48" fillId="0" borderId="3" xfId="0" applyFont="1" applyFill="1" applyBorder="1" applyProtection="1">
      <protection hidden="1"/>
    </xf>
    <xf numFmtId="0" fontId="42" fillId="0" borderId="28" xfId="0" applyFont="1" applyBorder="1" applyAlignment="1" applyProtection="1">
      <alignment horizontal="center" vertical="center"/>
      <protection locked="0"/>
    </xf>
    <xf numFmtId="0" fontId="51" fillId="9" borderId="0" xfId="0" applyFont="1" applyFill="1" applyAlignment="1" applyProtection="1">
      <alignment vertical="center"/>
      <protection hidden="1"/>
    </xf>
    <xf numFmtId="0" fontId="6" fillId="0" borderId="0" xfId="1" applyFont="1" applyBorder="1" applyAlignment="1" applyProtection="1">
      <alignment vertical="center" wrapText="1"/>
      <protection hidden="1"/>
    </xf>
    <xf numFmtId="0" fontId="58" fillId="0" borderId="0" xfId="0" applyFont="1" applyFill="1" applyProtection="1">
      <protection hidden="1"/>
    </xf>
    <xf numFmtId="0" fontId="60" fillId="0" borderId="0" xfId="0" applyFont="1" applyProtection="1">
      <protection hidden="1"/>
    </xf>
    <xf numFmtId="0" fontId="52" fillId="3" borderId="65" xfId="1" applyFont="1" applyFill="1" applyBorder="1" applyAlignment="1" applyProtection="1">
      <alignment horizontal="center" vertical="center"/>
      <protection hidden="1"/>
    </xf>
    <xf numFmtId="0" fontId="52" fillId="3" borderId="57" xfId="1" applyFont="1" applyFill="1" applyBorder="1" applyAlignment="1" applyProtection="1">
      <alignment horizontal="center" vertical="center"/>
      <protection hidden="1"/>
    </xf>
    <xf numFmtId="0" fontId="52" fillId="3" borderId="70" xfId="1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25" fillId="3" borderId="0" xfId="1" applyFont="1" applyFill="1" applyBorder="1" applyAlignment="1" applyProtection="1">
      <alignment horizontal="center" vertical="center"/>
      <protection hidden="1"/>
    </xf>
    <xf numFmtId="0" fontId="5" fillId="3" borderId="0" xfId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23" fillId="0" borderId="0" xfId="1" applyFont="1" applyBorder="1" applyAlignment="1" applyProtection="1">
      <alignment wrapText="1"/>
      <protection hidden="1"/>
    </xf>
    <xf numFmtId="0" fontId="57" fillId="0" borderId="0" xfId="0" applyFont="1" applyProtection="1">
      <protection hidden="1"/>
    </xf>
    <xf numFmtId="0" fontId="57" fillId="0" borderId="0" xfId="0" applyFont="1" applyFill="1" applyBorder="1" applyProtection="1">
      <protection hidden="1"/>
    </xf>
    <xf numFmtId="0" fontId="54" fillId="2" borderId="0" xfId="0" applyFont="1" applyFill="1" applyBorder="1" applyAlignment="1" applyProtection="1">
      <alignment horizontal="center" vertical="center"/>
      <protection hidden="1"/>
    </xf>
    <xf numFmtId="0" fontId="59" fillId="8" borderId="0" xfId="0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62" fillId="2" borderId="0" xfId="0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 vertical="center"/>
      <protection hidden="1"/>
    </xf>
    <xf numFmtId="0" fontId="63" fillId="0" borderId="0" xfId="1" applyFont="1" applyAlignment="1" applyProtection="1">
      <alignment horizontal="left" wrapText="1"/>
      <protection hidden="1"/>
    </xf>
    <xf numFmtId="0" fontId="13" fillId="0" borderId="0" xfId="0" applyFont="1" applyAlignment="1">
      <alignment horizontal="center" shrinkToFit="1"/>
    </xf>
    <xf numFmtId="0" fontId="64" fillId="0" borderId="42" xfId="0" applyFont="1" applyBorder="1" applyAlignment="1" applyProtection="1">
      <alignment horizontal="center" vertical="center" wrapText="1" shrinkToFit="1"/>
      <protection locked="0"/>
    </xf>
    <xf numFmtId="0" fontId="64" fillId="0" borderId="43" xfId="0" applyFont="1" applyBorder="1" applyAlignment="1" applyProtection="1">
      <alignment horizontal="center" vertical="center" wrapText="1" shrinkToFit="1"/>
      <protection locked="0"/>
    </xf>
    <xf numFmtId="1" fontId="64" fillId="0" borderId="45" xfId="0" applyNumberFormat="1" applyFont="1" applyBorder="1" applyAlignment="1" applyProtection="1">
      <alignment horizontal="center" vertical="center" wrapText="1"/>
      <protection locked="0"/>
    </xf>
    <xf numFmtId="1" fontId="64" fillId="0" borderId="43" xfId="0" applyNumberFormat="1" applyFont="1" applyBorder="1" applyAlignment="1" applyProtection="1">
      <alignment horizontal="center" vertical="center" wrapText="1"/>
      <protection locked="0"/>
    </xf>
    <xf numFmtId="1" fontId="64" fillId="0" borderId="46" xfId="0" applyNumberFormat="1" applyFont="1" applyBorder="1" applyAlignment="1" applyProtection="1">
      <alignment horizontal="center" vertical="center" wrapText="1"/>
      <protection locked="0"/>
    </xf>
    <xf numFmtId="0" fontId="64" fillId="0" borderId="28" xfId="0" applyFont="1" applyBorder="1" applyAlignment="1" applyProtection="1">
      <alignment horizontal="center" vertical="center" wrapText="1" shrinkToFit="1"/>
      <protection locked="0"/>
    </xf>
    <xf numFmtId="0" fontId="64" fillId="0" borderId="32" xfId="0" applyFont="1" applyBorder="1" applyAlignment="1" applyProtection="1">
      <alignment horizontal="center" vertical="center" wrapText="1" shrinkToFit="1"/>
      <protection locked="0"/>
    </xf>
    <xf numFmtId="1" fontId="64" fillId="0" borderId="61" xfId="0" applyNumberFormat="1" applyFont="1" applyBorder="1" applyAlignment="1" applyProtection="1">
      <alignment horizontal="center" vertical="center" wrapText="1"/>
      <protection locked="0"/>
    </xf>
    <xf numFmtId="1" fontId="64" fillId="0" borderId="32" xfId="0" applyNumberFormat="1" applyFont="1" applyBorder="1" applyAlignment="1" applyProtection="1">
      <alignment horizontal="center" vertical="center" wrapText="1"/>
      <protection locked="0"/>
    </xf>
    <xf numFmtId="1" fontId="64" fillId="0" borderId="62" xfId="0" applyNumberFormat="1" applyFont="1" applyBorder="1" applyAlignment="1" applyProtection="1">
      <alignment horizontal="center" vertical="center" wrapText="1"/>
      <protection locked="0"/>
    </xf>
    <xf numFmtId="0" fontId="64" fillId="0" borderId="26" xfId="0" applyFont="1" applyBorder="1" applyAlignment="1" applyProtection="1">
      <alignment horizontal="center" vertical="center" wrapText="1" shrinkToFit="1"/>
      <protection locked="0"/>
    </xf>
    <xf numFmtId="0" fontId="64" fillId="0" borderId="27" xfId="0" applyFont="1" applyBorder="1" applyAlignment="1" applyProtection="1">
      <alignment horizontal="center" vertical="center" wrapText="1" shrinkToFit="1"/>
      <protection locked="0"/>
    </xf>
    <xf numFmtId="1" fontId="64" fillId="0" borderId="48" xfId="0" applyNumberFormat="1" applyFont="1" applyBorder="1" applyAlignment="1" applyProtection="1">
      <alignment horizontal="center" vertical="center" wrapText="1"/>
      <protection locked="0"/>
    </xf>
    <xf numFmtId="1" fontId="64" fillId="0" borderId="27" xfId="0" applyNumberFormat="1" applyFont="1" applyBorder="1" applyAlignment="1" applyProtection="1">
      <alignment horizontal="center" vertical="center" wrapText="1"/>
      <protection locked="0"/>
    </xf>
    <xf numFmtId="1" fontId="64" fillId="0" borderId="49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1" fillId="7" borderId="29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0" fontId="26" fillId="7" borderId="7" xfId="0" applyFont="1" applyFill="1" applyBorder="1" applyAlignment="1">
      <alignment horizontal="center" vertical="center"/>
    </xf>
    <xf numFmtId="0" fontId="26" fillId="7" borderId="14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 wrapText="1"/>
    </xf>
    <xf numFmtId="0" fontId="35" fillId="9" borderId="0" xfId="0" applyFont="1" applyFill="1" applyAlignment="1" applyProtection="1">
      <alignment horizontal="right" vertical="center"/>
      <protection hidden="1"/>
    </xf>
    <xf numFmtId="0" fontId="59" fillId="8" borderId="29" xfId="0" applyFont="1" applyFill="1" applyBorder="1" applyAlignment="1" applyProtection="1">
      <alignment horizontal="center" vertical="center"/>
      <protection hidden="1"/>
    </xf>
    <xf numFmtId="0" fontId="59" fillId="8" borderId="55" xfId="0" applyFont="1" applyFill="1" applyBorder="1" applyAlignment="1" applyProtection="1">
      <alignment horizontal="center" vertical="center"/>
      <protection hidden="1"/>
    </xf>
    <xf numFmtId="0" fontId="59" fillId="8" borderId="30" xfId="0" applyFont="1" applyFill="1" applyBorder="1" applyAlignment="1" applyProtection="1">
      <alignment horizontal="center" vertical="center"/>
      <protection hidden="1"/>
    </xf>
    <xf numFmtId="0" fontId="43" fillId="8" borderId="0" xfId="0" applyFont="1" applyFill="1" applyBorder="1" applyAlignment="1" applyProtection="1">
      <alignment horizontal="left" vertical="center" wrapText="1"/>
      <protection locked="0"/>
    </xf>
    <xf numFmtId="0" fontId="62" fillId="2" borderId="50" xfId="0" applyFont="1" applyFill="1" applyBorder="1" applyAlignment="1">
      <alignment horizontal="center" vertical="center" wrapText="1"/>
    </xf>
    <xf numFmtId="0" fontId="62" fillId="2" borderId="52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 wrapText="1"/>
    </xf>
    <xf numFmtId="2" fontId="26" fillId="0" borderId="50" xfId="0" applyNumberFormat="1" applyFont="1" applyFill="1" applyBorder="1" applyAlignment="1">
      <alignment horizontal="center" vertical="center" wrapText="1"/>
    </xf>
    <xf numFmtId="2" fontId="26" fillId="0" borderId="52" xfId="0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 applyProtection="1">
      <alignment horizontal="center" vertical="center" wrapText="1"/>
      <protection hidden="1"/>
    </xf>
    <xf numFmtId="0" fontId="52" fillId="3" borderId="1" xfId="1" applyFont="1" applyFill="1" applyBorder="1" applyAlignment="1" applyProtection="1">
      <alignment vertical="center" wrapText="1"/>
      <protection hidden="1"/>
    </xf>
    <xf numFmtId="0" fontId="52" fillId="3" borderId="6" xfId="1" applyFont="1" applyFill="1" applyBorder="1" applyAlignment="1" applyProtection="1">
      <alignment vertical="center" wrapText="1"/>
      <protection hidden="1"/>
    </xf>
    <xf numFmtId="0" fontId="52" fillId="3" borderId="76" xfId="1" applyFont="1" applyFill="1" applyBorder="1" applyAlignment="1" applyProtection="1">
      <alignment vertical="center" wrapText="1"/>
      <protection hidden="1"/>
    </xf>
    <xf numFmtId="0" fontId="52" fillId="3" borderId="58" xfId="1" applyFont="1" applyFill="1" applyBorder="1" applyAlignment="1" applyProtection="1">
      <alignment horizontal="center" vertical="center"/>
      <protection hidden="1"/>
    </xf>
    <xf numFmtId="0" fontId="52" fillId="3" borderId="7" xfId="1" applyFont="1" applyFill="1" applyBorder="1" applyAlignment="1" applyProtection="1">
      <alignment horizontal="center" vertical="center"/>
      <protection hidden="1"/>
    </xf>
    <xf numFmtId="0" fontId="52" fillId="3" borderId="14" xfId="1" applyFont="1" applyFill="1" applyBorder="1" applyAlignment="1" applyProtection="1">
      <alignment horizontal="center" vertical="center"/>
      <protection hidden="1"/>
    </xf>
    <xf numFmtId="0" fontId="54" fillId="2" borderId="64" xfId="0" applyFont="1" applyFill="1" applyBorder="1" applyAlignment="1" applyProtection="1">
      <alignment horizontal="center" vertical="center"/>
      <protection hidden="1"/>
    </xf>
    <xf numFmtId="0" fontId="54" fillId="2" borderId="0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54" fillId="2" borderId="12" xfId="0" applyFont="1" applyFill="1" applyBorder="1" applyAlignment="1" applyProtection="1">
      <alignment horizontal="center" vertical="center"/>
      <protection hidden="1"/>
    </xf>
    <xf numFmtId="0" fontId="27" fillId="2" borderId="18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6" fillId="2" borderId="50" xfId="0" applyFont="1" applyFill="1" applyBorder="1" applyAlignment="1">
      <alignment horizontal="center" vertical="center" wrapText="1"/>
    </xf>
    <xf numFmtId="0" fontId="26" fillId="2" borderId="52" xfId="0" applyFont="1" applyFill="1" applyBorder="1" applyAlignment="1">
      <alignment horizontal="center" vertical="center" wrapText="1"/>
    </xf>
    <xf numFmtId="0" fontId="53" fillId="3" borderId="0" xfId="1" applyFont="1" applyFill="1" applyBorder="1" applyAlignment="1" applyProtection="1">
      <alignment horizontal="center" vertical="center" wrapText="1"/>
      <protection hidden="1"/>
    </xf>
    <xf numFmtId="0" fontId="53" fillId="3" borderId="63" xfId="1" applyFont="1" applyFill="1" applyBorder="1" applyAlignment="1" applyProtection="1">
      <alignment horizontal="center" vertical="center" wrapText="1"/>
      <protection hidden="1"/>
    </xf>
    <xf numFmtId="0" fontId="53" fillId="3" borderId="12" xfId="1" applyFont="1" applyFill="1" applyBorder="1" applyAlignment="1" applyProtection="1">
      <alignment horizontal="center" vertical="center" wrapText="1"/>
      <protection hidden="1"/>
    </xf>
    <xf numFmtId="0" fontId="53" fillId="3" borderId="54" xfId="1" applyFont="1" applyFill="1" applyBorder="1" applyAlignment="1" applyProtection="1">
      <alignment horizontal="center" vertical="center" wrapText="1"/>
      <protection hidden="1"/>
    </xf>
    <xf numFmtId="14" fontId="55" fillId="0" borderId="58" xfId="0" applyNumberFormat="1" applyFont="1" applyBorder="1" applyAlignment="1" applyProtection="1">
      <alignment horizontal="center" vertical="center"/>
      <protection hidden="1"/>
    </xf>
    <xf numFmtId="14" fontId="55" fillId="0" borderId="7" xfId="0" applyNumberFormat="1" applyFont="1" applyBorder="1" applyAlignment="1" applyProtection="1">
      <alignment horizontal="center" vertical="center"/>
      <protection hidden="1"/>
    </xf>
    <xf numFmtId="0" fontId="52" fillId="3" borderId="77" xfId="1" applyFont="1" applyFill="1" applyBorder="1" applyAlignment="1" applyProtection="1">
      <alignment vertical="center"/>
      <protection hidden="1"/>
    </xf>
    <xf numFmtId="0" fontId="52" fillId="3" borderId="4" xfId="1" applyFont="1" applyFill="1" applyBorder="1" applyAlignment="1" applyProtection="1">
      <alignment vertical="center"/>
      <protection hidden="1"/>
    </xf>
    <xf numFmtId="0" fontId="55" fillId="0" borderId="77" xfId="0" applyFont="1" applyBorder="1" applyAlignment="1" applyProtection="1">
      <alignment horizontal="center" vertical="center"/>
      <protection hidden="1"/>
    </xf>
    <xf numFmtId="0" fontId="55" fillId="0" borderId="76" xfId="0" applyFont="1" applyBorder="1" applyAlignment="1" applyProtection="1">
      <alignment horizontal="center" vertical="center"/>
      <protection hidden="1"/>
    </xf>
    <xf numFmtId="0" fontId="52" fillId="3" borderId="1" xfId="1" applyFont="1" applyFill="1" applyBorder="1" applyAlignment="1" applyProtection="1">
      <alignment horizontal="center" vertical="center"/>
      <protection hidden="1"/>
    </xf>
    <xf numFmtId="0" fontId="52" fillId="3" borderId="76" xfId="1" applyFont="1" applyFill="1" applyBorder="1" applyAlignment="1" applyProtection="1">
      <alignment horizontal="center" vertical="center"/>
      <protection hidden="1"/>
    </xf>
    <xf numFmtId="0" fontId="55" fillId="0" borderId="58" xfId="0" applyFont="1" applyBorder="1" applyAlignment="1" applyProtection="1">
      <alignment horizontal="center" vertical="center"/>
      <protection hidden="1"/>
    </xf>
    <xf numFmtId="0" fontId="55" fillId="0" borderId="7" xfId="0" applyFont="1" applyBorder="1" applyAlignment="1" applyProtection="1">
      <alignment horizontal="center" vertical="center"/>
      <protection hidden="1"/>
    </xf>
    <xf numFmtId="0" fontId="55" fillId="0" borderId="56" xfId="0" applyFont="1" applyBorder="1" applyAlignment="1" applyProtection="1">
      <alignment horizontal="center" vertical="center"/>
      <protection hidden="1"/>
    </xf>
    <xf numFmtId="0" fontId="56" fillId="0" borderId="1" xfId="1" applyFont="1" applyBorder="1" applyAlignment="1" applyProtection="1">
      <alignment horizontal="center" vertical="center" shrinkToFit="1"/>
      <protection hidden="1"/>
    </xf>
    <xf numFmtId="0" fontId="56" fillId="0" borderId="6" xfId="1" applyFont="1" applyBorder="1" applyAlignment="1" applyProtection="1">
      <alignment horizontal="center" vertical="center" shrinkToFit="1"/>
      <protection hidden="1"/>
    </xf>
    <xf numFmtId="0" fontId="56" fillId="0" borderId="76" xfId="1" applyFont="1" applyBorder="1" applyAlignment="1" applyProtection="1">
      <alignment horizontal="center" vertical="center" shrinkToFit="1"/>
      <protection hidden="1"/>
    </xf>
    <xf numFmtId="0" fontId="28" fillId="14" borderId="36" xfId="0" applyFont="1" applyFill="1" applyBorder="1" applyAlignment="1">
      <alignment horizontal="center" vertical="center" wrapText="1"/>
    </xf>
    <xf numFmtId="0" fontId="28" fillId="14" borderId="37" xfId="0" applyFont="1" applyFill="1" applyBorder="1" applyAlignment="1">
      <alignment horizontal="center" vertical="center" wrapText="1"/>
    </xf>
    <xf numFmtId="0" fontId="59" fillId="5" borderId="1" xfId="0" applyFont="1" applyFill="1" applyBorder="1" applyAlignment="1" applyProtection="1">
      <alignment horizontal="center" vertical="center"/>
      <protection hidden="1"/>
    </xf>
    <xf numFmtId="0" fontId="59" fillId="5" borderId="6" xfId="0" applyFont="1" applyFill="1" applyBorder="1" applyAlignment="1" applyProtection="1">
      <alignment horizontal="center" vertical="center"/>
      <protection hidden="1"/>
    </xf>
    <xf numFmtId="0" fontId="59" fillId="5" borderId="4" xfId="0" applyFont="1" applyFill="1" applyBorder="1" applyAlignment="1" applyProtection="1">
      <alignment horizontal="center" vertical="center"/>
      <protection hidden="1"/>
    </xf>
    <xf numFmtId="0" fontId="3" fillId="12" borderId="1" xfId="1" applyFont="1" applyFill="1" applyBorder="1" applyAlignment="1" applyProtection="1">
      <alignment horizontal="center" vertical="center"/>
      <protection hidden="1"/>
    </xf>
    <xf numFmtId="0" fontId="3" fillId="12" borderId="6" xfId="1" applyFont="1" applyFill="1" applyBorder="1" applyAlignment="1" applyProtection="1">
      <alignment horizontal="center" vertical="center"/>
      <protection hidden="1"/>
    </xf>
    <xf numFmtId="0" fontId="3" fillId="6" borderId="8" xfId="1" applyFont="1" applyFill="1" applyBorder="1" applyAlignment="1" applyProtection="1">
      <alignment horizontal="center" vertical="center"/>
      <protection hidden="1"/>
    </xf>
    <xf numFmtId="0" fontId="3" fillId="6" borderId="7" xfId="1" applyFont="1" applyFill="1" applyBorder="1" applyAlignment="1" applyProtection="1">
      <alignment horizontal="center" vertical="center"/>
      <protection hidden="1"/>
    </xf>
    <xf numFmtId="0" fontId="3" fillId="6" borderId="2" xfId="1" applyFont="1" applyFill="1" applyBorder="1" applyAlignment="1" applyProtection="1">
      <alignment horizontal="center" vertical="center"/>
      <protection hidden="1"/>
    </xf>
    <xf numFmtId="0" fontId="3" fillId="6" borderId="0" xfId="1" applyFont="1" applyFill="1" applyBorder="1" applyAlignment="1" applyProtection="1">
      <alignment horizontal="center" vertical="center"/>
      <protection hidden="1"/>
    </xf>
    <xf numFmtId="0" fontId="3" fillId="6" borderId="11" xfId="1" applyFont="1" applyFill="1" applyBorder="1" applyAlignment="1" applyProtection="1">
      <alignment horizontal="center" vertical="center"/>
      <protection hidden="1"/>
    </xf>
    <xf numFmtId="0" fontId="3" fillId="6" borderId="12" xfId="1" applyFont="1" applyFill="1" applyBorder="1" applyAlignment="1" applyProtection="1">
      <alignment horizontal="center" vertical="center"/>
      <protection hidden="1"/>
    </xf>
    <xf numFmtId="0" fontId="47" fillId="0" borderId="1" xfId="0" applyFont="1" applyFill="1" applyBorder="1" applyAlignment="1">
      <alignment horizontal="center" vertical="center" wrapText="1"/>
    </xf>
    <xf numFmtId="0" fontId="47" fillId="0" borderId="4" xfId="0" applyFont="1" applyFill="1" applyBorder="1" applyAlignment="1">
      <alignment horizontal="center" vertical="center" wrapText="1"/>
    </xf>
    <xf numFmtId="0" fontId="46" fillId="4" borderId="57" xfId="0" applyFont="1" applyFill="1" applyBorder="1" applyAlignment="1">
      <alignment horizontal="center" vertical="center" wrapText="1"/>
    </xf>
    <xf numFmtId="0" fontId="46" fillId="4" borderId="66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vertical="center" wrapText="1"/>
    </xf>
    <xf numFmtId="0" fontId="47" fillId="0" borderId="6" xfId="0" applyFont="1" applyFill="1" applyBorder="1" applyAlignment="1">
      <alignment vertical="center" wrapText="1"/>
    </xf>
    <xf numFmtId="0" fontId="47" fillId="0" borderId="4" xfId="0" applyFont="1" applyFill="1" applyBorder="1" applyAlignment="1">
      <alignment vertical="center" wrapText="1"/>
    </xf>
    <xf numFmtId="0" fontId="28" fillId="0" borderId="59" xfId="0" applyFont="1" applyFill="1" applyBorder="1" applyAlignment="1">
      <alignment horizontal="center" vertical="center" wrapText="1"/>
    </xf>
    <xf numFmtId="0" fontId="28" fillId="0" borderId="36" xfId="0" applyFont="1" applyFill="1" applyBorder="1" applyAlignment="1">
      <alignment horizontal="center" vertical="center" wrapText="1"/>
    </xf>
    <xf numFmtId="0" fontId="28" fillId="13" borderId="36" xfId="0" applyFont="1" applyFill="1" applyBorder="1" applyAlignment="1">
      <alignment horizontal="center" vertical="center" wrapText="1"/>
    </xf>
    <xf numFmtId="0" fontId="44" fillId="9" borderId="0" xfId="0" applyFont="1" applyFill="1" applyAlignment="1" applyProtection="1">
      <alignment horizontal="center" vertical="center"/>
      <protection locked="0"/>
    </xf>
    <xf numFmtId="0" fontId="28" fillId="13" borderId="57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28" fillId="0" borderId="65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 applyProtection="1">
      <alignment horizontal="center" vertical="center"/>
      <protection hidden="1"/>
    </xf>
    <xf numFmtId="0" fontId="61" fillId="4" borderId="6" xfId="0" applyFont="1" applyFill="1" applyBorder="1" applyAlignment="1" applyProtection="1">
      <alignment horizontal="center" vertical="center"/>
      <protection hidden="1"/>
    </xf>
    <xf numFmtId="0" fontId="61" fillId="4" borderId="4" xfId="0" applyFont="1" applyFill="1" applyBorder="1" applyAlignment="1" applyProtection="1">
      <alignment horizontal="center" vertical="center"/>
      <protection hidden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6" fillId="0" borderId="50" xfId="0" applyFont="1" applyFill="1" applyBorder="1" applyAlignment="1">
      <alignment horizontal="center" vertical="center" wrapText="1"/>
    </xf>
    <xf numFmtId="0" fontId="26" fillId="0" borderId="52" xfId="0" applyFont="1" applyFill="1" applyBorder="1" applyAlignment="1">
      <alignment horizontal="center" vertical="center" wrapText="1"/>
    </xf>
    <xf numFmtId="0" fontId="26" fillId="0" borderId="51" xfId="0" applyFont="1" applyFill="1" applyBorder="1" applyAlignment="1">
      <alignment horizontal="center" vertical="center" wrapText="1"/>
    </xf>
    <xf numFmtId="0" fontId="27" fillId="2" borderId="19" xfId="0" applyFont="1" applyFill="1" applyBorder="1" applyAlignment="1">
      <alignment horizontal="center" vertical="center" wrapText="1"/>
    </xf>
    <xf numFmtId="0" fontId="26" fillId="2" borderId="51" xfId="0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2" fontId="15" fillId="2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8" xfId="1" applyFont="1" applyFill="1" applyBorder="1" applyAlignment="1" applyProtection="1">
      <alignment horizontal="left"/>
      <protection hidden="1"/>
    </xf>
    <xf numFmtId="0" fontId="4" fillId="0" borderId="7" xfId="1" applyFont="1" applyFill="1" applyBorder="1" applyAlignment="1" applyProtection="1">
      <alignment horizontal="left"/>
      <protection hidden="1"/>
    </xf>
    <xf numFmtId="0" fontId="4" fillId="0" borderId="14" xfId="1" applyFont="1" applyFill="1" applyBorder="1" applyAlignment="1" applyProtection="1">
      <alignment horizontal="left"/>
      <protection hidden="1"/>
    </xf>
    <xf numFmtId="0" fontId="4" fillId="0" borderId="2" xfId="1" applyFont="1" applyFill="1" applyBorder="1" applyAlignment="1" applyProtection="1">
      <alignment horizontal="left"/>
      <protection hidden="1"/>
    </xf>
    <xf numFmtId="0" fontId="4" fillId="0" borderId="0" xfId="1" applyFont="1" applyFill="1" applyBorder="1" applyAlignment="1" applyProtection="1">
      <alignment horizontal="left"/>
      <protection hidden="1"/>
    </xf>
    <xf numFmtId="0" fontId="4" fillId="0" borderId="10" xfId="1" applyFont="1" applyFill="1" applyBorder="1" applyAlignment="1" applyProtection="1">
      <alignment horizontal="left"/>
      <protection hidden="1"/>
    </xf>
    <xf numFmtId="0" fontId="4" fillId="0" borderId="11" xfId="1" applyFont="1" applyFill="1" applyBorder="1" applyAlignment="1" applyProtection="1">
      <alignment horizontal="left"/>
      <protection hidden="1"/>
    </xf>
    <xf numFmtId="0" fontId="4" fillId="0" borderId="12" xfId="1" applyFont="1" applyFill="1" applyBorder="1" applyAlignment="1" applyProtection="1">
      <alignment horizontal="left"/>
      <protection hidden="1"/>
    </xf>
    <xf numFmtId="0" fontId="4" fillId="0" borderId="13" xfId="1" applyFont="1" applyFill="1" applyBorder="1" applyAlignment="1" applyProtection="1">
      <alignment horizontal="left"/>
      <protection hidden="1"/>
    </xf>
    <xf numFmtId="0" fontId="59" fillId="5" borderId="25" xfId="0" applyFont="1" applyFill="1" applyBorder="1" applyAlignment="1" applyProtection="1">
      <alignment horizontal="center" vertical="center"/>
      <protection hidden="1"/>
    </xf>
    <xf numFmtId="0" fontId="52" fillId="3" borderId="70" xfId="1" applyFont="1" applyFill="1" applyBorder="1" applyAlignment="1" applyProtection="1">
      <alignment horizontal="center" vertical="center"/>
      <protection hidden="1"/>
    </xf>
    <xf numFmtId="0" fontId="52" fillId="3" borderId="71" xfId="1" applyFont="1" applyFill="1" applyBorder="1" applyAlignment="1" applyProtection="1">
      <alignment horizontal="center" vertical="center"/>
      <protection hidden="1"/>
    </xf>
    <xf numFmtId="0" fontId="4" fillId="0" borderId="3" xfId="1" applyFont="1" applyFill="1" applyBorder="1" applyAlignment="1" applyProtection="1">
      <alignment horizontal="left"/>
      <protection hidden="1"/>
    </xf>
    <xf numFmtId="0" fontId="4" fillId="0" borderId="4" xfId="1" applyFont="1" applyFill="1" applyBorder="1" applyAlignment="1" applyProtection="1">
      <alignment horizontal="left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26" fillId="0" borderId="22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wrapText="1"/>
    </xf>
    <xf numFmtId="0" fontId="62" fillId="2" borderId="22" xfId="0" applyFont="1" applyFill="1" applyBorder="1" applyAlignment="1">
      <alignment horizontal="center" vertical="center" wrapText="1"/>
    </xf>
    <xf numFmtId="0" fontId="62" fillId="2" borderId="21" xfId="0" applyFont="1" applyFill="1" applyBorder="1" applyAlignment="1">
      <alignment horizontal="center" vertical="center" wrapText="1"/>
    </xf>
    <xf numFmtId="0" fontId="62" fillId="2" borderId="23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0" fontId="26" fillId="2" borderId="21" xfId="0" applyFont="1" applyFill="1" applyBorder="1" applyAlignment="1">
      <alignment horizontal="center" vertical="center" wrapText="1"/>
    </xf>
    <xf numFmtId="0" fontId="52" fillId="3" borderId="69" xfId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locked="0"/>
    </xf>
    <xf numFmtId="0" fontId="56" fillId="0" borderId="67" xfId="1" applyFont="1" applyBorder="1" applyAlignment="1" applyProtection="1">
      <alignment horizontal="center" vertical="center" shrinkToFit="1"/>
      <protection hidden="1"/>
    </xf>
    <xf numFmtId="0" fontId="56" fillId="0" borderId="24" xfId="1" applyFont="1" applyBorder="1" applyAlignment="1" applyProtection="1">
      <alignment horizontal="center" vertical="center" shrinkToFit="1"/>
      <protection hidden="1"/>
    </xf>
    <xf numFmtId="0" fontId="52" fillId="3" borderId="69" xfId="1" applyFont="1" applyFill="1" applyBorder="1" applyAlignment="1" applyProtection="1">
      <alignment horizontal="center" vertical="center" wrapText="1"/>
      <protection hidden="1"/>
    </xf>
    <xf numFmtId="0" fontId="52" fillId="3" borderId="70" xfId="1" applyFont="1" applyFill="1" applyBorder="1" applyAlignment="1" applyProtection="1">
      <alignment horizontal="center" vertical="center" wrapText="1"/>
      <protection hidden="1"/>
    </xf>
    <xf numFmtId="0" fontId="55" fillId="0" borderId="24" xfId="0" applyFont="1" applyBorder="1" applyAlignment="1" applyProtection="1">
      <alignment horizontal="center" vertical="center"/>
      <protection hidden="1"/>
    </xf>
    <xf numFmtId="14" fontId="55" fillId="0" borderId="57" xfId="0" applyNumberFormat="1" applyFont="1" applyBorder="1" applyAlignment="1" applyProtection="1">
      <alignment horizontal="left" vertical="center"/>
      <protection hidden="1"/>
    </xf>
    <xf numFmtId="14" fontId="55" fillId="0" borderId="58" xfId="0" applyNumberFormat="1" applyFont="1" applyBorder="1" applyAlignment="1" applyProtection="1">
      <alignment horizontal="left" vertical="center"/>
      <protection hidden="1"/>
    </xf>
    <xf numFmtId="0" fontId="55" fillId="0" borderId="57" xfId="0" applyFont="1" applyBorder="1" applyAlignment="1" applyProtection="1">
      <alignment horizontal="left" vertical="center"/>
      <protection hidden="1"/>
    </xf>
    <xf numFmtId="0" fontId="53" fillId="3" borderId="65" xfId="1" applyFont="1" applyFill="1" applyBorder="1" applyAlignment="1" applyProtection="1">
      <alignment horizontal="center" vertical="center" wrapText="1"/>
      <protection hidden="1"/>
    </xf>
    <xf numFmtId="0" fontId="53" fillId="3" borderId="57" xfId="1" applyFont="1" applyFill="1" applyBorder="1" applyAlignment="1" applyProtection="1">
      <alignment horizontal="center" vertical="center" wrapText="1"/>
      <protection hidden="1"/>
    </xf>
    <xf numFmtId="0" fontId="53" fillId="3" borderId="67" xfId="1" applyFont="1" applyFill="1" applyBorder="1" applyAlignment="1" applyProtection="1">
      <alignment horizontal="center" vertical="center" wrapText="1"/>
      <protection hidden="1"/>
    </xf>
    <xf numFmtId="0" fontId="53" fillId="3" borderId="24" xfId="1" applyFont="1" applyFill="1" applyBorder="1" applyAlignment="1" applyProtection="1">
      <alignment horizontal="center" vertical="center" wrapText="1"/>
      <protection hidden="1"/>
    </xf>
    <xf numFmtId="0" fontId="54" fillId="2" borderId="57" xfId="0" applyFont="1" applyFill="1" applyBorder="1" applyAlignment="1" applyProtection="1">
      <alignment horizontal="center" vertical="center"/>
      <protection hidden="1"/>
    </xf>
    <xf numFmtId="0" fontId="54" fillId="2" borderId="66" xfId="0" applyFont="1" applyFill="1" applyBorder="1" applyAlignment="1" applyProtection="1">
      <alignment horizontal="center" vertical="center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0" fontId="54" fillId="2" borderId="68" xfId="0" applyFont="1" applyFill="1" applyBorder="1" applyAlignment="1" applyProtection="1">
      <alignment horizontal="center" vertical="center"/>
      <protection hidden="1"/>
    </xf>
    <xf numFmtId="0" fontId="6" fillId="0" borderId="10" xfId="1" applyFont="1" applyBorder="1" applyAlignment="1" applyProtection="1">
      <alignment horizontal="center" vertical="center" wrapText="1"/>
      <protection hidden="1"/>
    </xf>
    <xf numFmtId="0" fontId="23" fillId="0" borderId="0" xfId="1" applyFont="1" applyBorder="1" applyAlignment="1" applyProtection="1">
      <alignment horizontal="center" wrapText="1"/>
      <protection hidden="1"/>
    </xf>
    <xf numFmtId="0" fontId="23" fillId="0" borderId="12" xfId="1" applyFont="1" applyBorder="1" applyAlignment="1" applyProtection="1">
      <alignment horizontal="center" wrapText="1"/>
      <protection hidden="1"/>
    </xf>
    <xf numFmtId="0" fontId="32" fillId="0" borderId="0" xfId="0" applyFont="1" applyFill="1" applyBorder="1" applyAlignment="1">
      <alignment vertical="center" wrapText="1"/>
    </xf>
    <xf numFmtId="0" fontId="20" fillId="0" borderId="33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13" borderId="36" xfId="0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0" fontId="28" fillId="0" borderId="75" xfId="0" applyFont="1" applyFill="1" applyBorder="1" applyAlignment="1">
      <alignment horizontal="center" vertical="center" wrapText="1"/>
    </xf>
    <xf numFmtId="0" fontId="28" fillId="0" borderId="73" xfId="0" applyFont="1" applyFill="1" applyBorder="1" applyAlignment="1">
      <alignment horizontal="center" vertical="center" wrapText="1"/>
    </xf>
    <xf numFmtId="0" fontId="28" fillId="13" borderId="73" xfId="0" applyFont="1" applyFill="1" applyBorder="1" applyAlignment="1">
      <alignment horizontal="center" vertical="center" wrapText="1"/>
    </xf>
    <xf numFmtId="0" fontId="28" fillId="0" borderId="7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45" fillId="8" borderId="0" xfId="0" applyFont="1" applyFill="1" applyAlignment="1">
      <alignment horizontal="left" vertical="center" wrapText="1"/>
    </xf>
    <xf numFmtId="0" fontId="50" fillId="0" borderId="16" xfId="1" applyFont="1" applyBorder="1" applyAlignment="1" applyProtection="1">
      <alignment horizontal="left" vertical="center"/>
      <protection locked="0"/>
    </xf>
    <xf numFmtId="0" fontId="50" fillId="0" borderId="35" xfId="1" applyFont="1" applyBorder="1" applyAlignment="1" applyProtection="1">
      <alignment horizontal="left" vertical="center"/>
      <protection locked="0"/>
    </xf>
    <xf numFmtId="14" fontId="50" fillId="0" borderId="36" xfId="1" applyNumberFormat="1" applyFont="1" applyBorder="1" applyAlignment="1" applyProtection="1">
      <alignment horizontal="left" vertical="center"/>
      <protection locked="0"/>
    </xf>
    <xf numFmtId="14" fontId="50" fillId="0" borderId="37" xfId="1" applyNumberFormat="1" applyFont="1" applyBorder="1" applyAlignment="1" applyProtection="1">
      <alignment horizontal="left" vertical="center"/>
      <protection locked="0"/>
    </xf>
    <xf numFmtId="0" fontId="49" fillId="10" borderId="34" xfId="1" applyFont="1" applyFill="1" applyBorder="1" applyAlignment="1" applyProtection="1">
      <alignment horizontal="right" vertical="center"/>
      <protection hidden="1"/>
    </xf>
    <xf numFmtId="0" fontId="49" fillId="10" borderId="16" xfId="1" applyFont="1" applyFill="1" applyBorder="1" applyAlignment="1" applyProtection="1">
      <alignment horizontal="right" vertical="center"/>
      <protection hidden="1"/>
    </xf>
    <xf numFmtId="0" fontId="49" fillId="10" borderId="59" xfId="1" applyFont="1" applyFill="1" applyBorder="1" applyAlignment="1" applyProtection="1">
      <alignment horizontal="right" vertical="center"/>
      <protection hidden="1"/>
    </xf>
    <xf numFmtId="0" fontId="49" fillId="10" borderId="36" xfId="1" applyFont="1" applyFill="1" applyBorder="1" applyAlignment="1" applyProtection="1">
      <alignment horizontal="right" vertical="center"/>
      <protection hidden="1"/>
    </xf>
    <xf numFmtId="0" fontId="49" fillId="10" borderId="16" xfId="1" applyFont="1" applyFill="1" applyBorder="1" applyAlignment="1" applyProtection="1">
      <alignment horizontal="right" vertical="center" shrinkToFit="1"/>
      <protection hidden="1"/>
    </xf>
    <xf numFmtId="0" fontId="49" fillId="10" borderId="36" xfId="1" applyFont="1" applyFill="1" applyBorder="1" applyAlignment="1" applyProtection="1">
      <alignment horizontal="right" vertical="center" shrinkToFit="1"/>
      <protection hidden="1"/>
    </xf>
    <xf numFmtId="0" fontId="64" fillId="0" borderId="27" xfId="0" applyFont="1" applyBorder="1" applyAlignment="1" applyProtection="1">
      <alignment vertical="center" wrapText="1"/>
      <protection locked="0"/>
    </xf>
    <xf numFmtId="0" fontId="64" fillId="0" borderId="47" xfId="0" applyFont="1" applyBorder="1" applyAlignment="1" applyProtection="1">
      <alignment vertical="center" wrapText="1"/>
      <protection locked="0"/>
    </xf>
    <xf numFmtId="0" fontId="64" fillId="0" borderId="43" xfId="0" applyFont="1" applyBorder="1" applyAlignment="1" applyProtection="1">
      <alignment vertical="center" wrapText="1"/>
      <protection locked="0"/>
    </xf>
    <xf numFmtId="0" fontId="64" fillId="0" borderId="44" xfId="0" applyFont="1" applyBorder="1" applyAlignment="1" applyProtection="1">
      <alignment vertical="center" wrapText="1"/>
      <protection locked="0"/>
    </xf>
    <xf numFmtId="0" fontId="64" fillId="0" borderId="32" xfId="0" applyFont="1" applyBorder="1" applyAlignment="1" applyProtection="1">
      <alignment vertical="center" wrapText="1"/>
      <protection locked="0"/>
    </xf>
    <xf numFmtId="0" fontId="64" fillId="0" borderId="60" xfId="0" applyFont="1" applyBorder="1" applyAlignment="1" applyProtection="1">
      <alignment vertical="center" wrapText="1"/>
      <protection locked="0"/>
    </xf>
    <xf numFmtId="0" fontId="21" fillId="11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11" borderId="38" xfId="0" applyFont="1" applyFill="1" applyBorder="1" applyAlignment="1">
      <alignment horizontal="center" vertical="center"/>
    </xf>
    <xf numFmtId="0" fontId="21" fillId="11" borderId="39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51" fillId="9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 wrapText="1"/>
    </xf>
    <xf numFmtId="0" fontId="36" fillId="0" borderId="12" xfId="1" applyFont="1" applyBorder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 textRotation="90" wrapText="1"/>
      <protection hidden="1"/>
    </xf>
    <xf numFmtId="0" fontId="63" fillId="0" borderId="0" xfId="1" applyFont="1" applyAlignment="1" applyProtection="1">
      <alignment horizontal="center" wrapText="1"/>
      <protection hidden="1"/>
    </xf>
    <xf numFmtId="0" fontId="39" fillId="10" borderId="5" xfId="0" applyFont="1" applyFill="1" applyBorder="1" applyAlignment="1">
      <alignment horizontal="center" vertical="center" wrapText="1"/>
    </xf>
    <xf numFmtId="0" fontId="39" fillId="10" borderId="9" xfId="0" applyFont="1" applyFill="1" applyBorder="1" applyAlignment="1">
      <alignment horizontal="center" vertical="center" wrapText="1"/>
    </xf>
    <xf numFmtId="0" fontId="39" fillId="10" borderId="5" xfId="0" applyFont="1" applyFill="1" applyBorder="1" applyAlignment="1">
      <alignment horizontal="center" vertical="center" shrinkToFit="1"/>
    </xf>
    <xf numFmtId="0" fontId="39" fillId="10" borderId="9" xfId="0" applyFont="1" applyFill="1" applyBorder="1" applyAlignment="1">
      <alignment horizontal="center" vertical="center" shrinkToFit="1"/>
    </xf>
    <xf numFmtId="0" fontId="39" fillId="10" borderId="8" xfId="0" applyFont="1" applyFill="1" applyBorder="1" applyAlignment="1">
      <alignment horizontal="center" vertical="center" wrapText="1"/>
    </xf>
    <xf numFmtId="0" fontId="39" fillId="10" borderId="14" xfId="0" applyFont="1" applyFill="1" applyBorder="1" applyAlignment="1">
      <alignment horizontal="center" vertical="center" wrapText="1"/>
    </xf>
    <xf numFmtId="0" fontId="39" fillId="10" borderId="11" xfId="0" applyFont="1" applyFill="1" applyBorder="1" applyAlignment="1">
      <alignment horizontal="center" vertical="center" wrapText="1"/>
    </xf>
    <xf numFmtId="0" fontId="39" fillId="10" borderId="13" xfId="0" applyFont="1" applyFill="1" applyBorder="1" applyAlignment="1">
      <alignment horizontal="center" vertical="center" wrapText="1"/>
    </xf>
    <xf numFmtId="0" fontId="39" fillId="10" borderId="8" xfId="0" applyFont="1" applyFill="1" applyBorder="1" applyAlignment="1">
      <alignment horizontal="center" vertical="center" shrinkToFit="1"/>
    </xf>
    <xf numFmtId="0" fontId="39" fillId="10" borderId="11" xfId="0" applyFont="1" applyFill="1" applyBorder="1" applyAlignment="1">
      <alignment horizontal="center" vertical="center" shrinkToFit="1"/>
    </xf>
    <xf numFmtId="0" fontId="17" fillId="0" borderId="0" xfId="0" applyFont="1" applyAlignment="1">
      <alignment horizontal="center" vertical="center" textRotation="90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18" fillId="0" borderId="0" xfId="1" applyFont="1" applyFill="1" applyBorder="1" applyAlignment="1" applyProtection="1">
      <alignment horizontal="center" vertical="center" wrapText="1"/>
      <protection hidden="1"/>
    </xf>
    <xf numFmtId="0" fontId="56" fillId="0" borderId="72" xfId="1" applyFont="1" applyBorder="1" applyAlignment="1" applyProtection="1">
      <alignment horizontal="center" vertical="center"/>
      <protection hidden="1"/>
    </xf>
    <xf numFmtId="0" fontId="56" fillId="0" borderId="73" xfId="1" applyFont="1" applyBorder="1" applyAlignment="1" applyProtection="1">
      <alignment horizontal="center" vertical="center"/>
      <protection hidden="1"/>
    </xf>
    <xf numFmtId="0" fontId="57" fillId="0" borderId="73" xfId="0" applyFont="1" applyBorder="1" applyAlignment="1" applyProtection="1">
      <alignment horizontal="center" vertical="center" wrapText="1"/>
      <protection hidden="1"/>
    </xf>
    <xf numFmtId="0" fontId="57" fillId="0" borderId="74" xfId="0" applyFont="1" applyBorder="1" applyAlignment="1" applyProtection="1">
      <alignment horizontal="center" vertical="center" wrapText="1"/>
      <protection hidden="1"/>
    </xf>
    <xf numFmtId="0" fontId="56" fillId="0" borderId="0" xfId="1" applyFont="1" applyBorder="1" applyAlignment="1" applyProtection="1">
      <alignment horizontal="center" vertical="center"/>
      <protection hidden="1"/>
    </xf>
    <xf numFmtId="0" fontId="56" fillId="0" borderId="63" xfId="1" applyFont="1" applyBorder="1" applyAlignment="1" applyProtection="1">
      <alignment horizontal="center" vertical="center"/>
      <protection hidden="1"/>
    </xf>
    <xf numFmtId="0" fontId="57" fillId="0" borderId="64" xfId="0" applyFont="1" applyBorder="1" applyAlignment="1" applyProtection="1">
      <alignment horizontal="center" vertical="center" wrapText="1"/>
      <protection hidden="1"/>
    </xf>
    <xf numFmtId="0" fontId="57" fillId="0" borderId="0" xfId="0" applyFont="1" applyBorder="1" applyAlignment="1" applyProtection="1">
      <alignment horizontal="center" vertical="center" wrapText="1"/>
      <protection hidden="1"/>
    </xf>
    <xf numFmtId="0" fontId="57" fillId="0" borderId="10" xfId="0" applyFont="1" applyBorder="1" applyAlignment="1" applyProtection="1">
      <alignment horizontal="center" vertical="center" wrapText="1"/>
      <protection hidden="1"/>
    </xf>
    <xf numFmtId="0" fontId="6" fillId="0" borderId="24" xfId="1" applyFont="1" applyBorder="1" applyAlignment="1" applyProtection="1">
      <alignment horizontal="center" vertical="center"/>
      <protection hidden="1"/>
    </xf>
    <xf numFmtId="0" fontId="56" fillId="0" borderId="36" xfId="1" applyFont="1" applyBorder="1" applyAlignment="1" applyProtection="1">
      <alignment horizontal="center" vertical="center"/>
      <protection hidden="1"/>
    </xf>
    <xf numFmtId="0" fontId="57" fillId="0" borderId="36" xfId="0" applyFont="1" applyBorder="1" applyAlignment="1" applyProtection="1">
      <alignment horizontal="center" vertical="center" wrapText="1"/>
      <protection hidden="1"/>
    </xf>
    <xf numFmtId="0" fontId="57" fillId="0" borderId="37" xfId="0" applyFont="1" applyBorder="1" applyAlignment="1" applyProtection="1">
      <alignment horizontal="center" vertical="center" wrapText="1"/>
      <protection hidden="1"/>
    </xf>
    <xf numFmtId="0" fontId="56" fillId="0" borderId="12" xfId="1" applyFont="1" applyBorder="1" applyAlignment="1" applyProtection="1">
      <alignment horizontal="center" vertical="center"/>
      <protection hidden="1"/>
    </xf>
    <xf numFmtId="0" fontId="56" fillId="0" borderId="54" xfId="1" applyFont="1" applyBorder="1" applyAlignment="1" applyProtection="1">
      <alignment horizontal="center" vertical="center"/>
      <protection hidden="1"/>
    </xf>
    <xf numFmtId="0" fontId="57" fillId="0" borderId="53" xfId="0" applyFont="1" applyBorder="1" applyAlignment="1" applyProtection="1">
      <alignment horizontal="center" vertical="center" wrapText="1"/>
      <protection hidden="1"/>
    </xf>
    <xf numFmtId="0" fontId="57" fillId="0" borderId="12" xfId="0" applyFont="1" applyBorder="1" applyAlignment="1" applyProtection="1">
      <alignment horizontal="center" vertical="center" wrapText="1"/>
      <protection hidden="1"/>
    </xf>
    <xf numFmtId="0" fontId="57" fillId="0" borderId="13" xfId="0" applyFont="1" applyBorder="1" applyAlignment="1" applyProtection="1">
      <alignment horizontal="center" vertical="center" wrapText="1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" xfId="1" xr:uid="{00000000-0005-0000-0000-000001000000}"/>
  </cellStyles>
  <dxfs count="29">
    <dxf>
      <fill>
        <patternFill>
          <bgColor rgb="FFFF0000"/>
        </patternFill>
      </fill>
    </dxf>
    <dxf>
      <font>
        <b val="0"/>
        <i val="0"/>
        <color theme="6" tint="-0.499984740745262"/>
      </font>
      <fill>
        <patternFill patternType="solid"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 val="0"/>
        <color theme="6" tint="-0.499984740745262"/>
      </font>
      <fill>
        <patternFill patternType="solid">
          <bgColor theme="6" tint="0.79998168889431442"/>
        </patternFill>
      </fill>
    </dxf>
    <dxf>
      <font>
        <b val="0"/>
        <i val="0"/>
        <color theme="6" tint="-0.499984740745262"/>
      </font>
      <fill>
        <patternFill patternType="solid"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 val="0"/>
        <color theme="6" tint="-0.499984740745262"/>
      </font>
      <fill>
        <patternFill patternType="solid">
          <bgColor theme="6" tint="0.79998168889431442"/>
        </patternFill>
      </fill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auto="1"/>
      </font>
      <fill>
        <patternFill>
          <bgColor theme="3" tint="0.3999450666829432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3" tint="0.39994506668294322"/>
        </patternFill>
      </fill>
    </dxf>
    <dxf>
      <fill>
        <patternFill>
          <bgColor theme="0"/>
        </patternFill>
      </fill>
      <border>
        <left style="thin">
          <color theme="0"/>
        </left>
        <right style="thin">
          <color theme="0"/>
        </right>
        <bottom style="thin">
          <color theme="0"/>
        </bottom>
        <vertical/>
        <horizontal/>
      </border>
    </dxf>
    <dxf>
      <fill>
        <patternFill patternType="lightUp"/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3" tint="0.39994506668294322"/>
        </patternFill>
      </fill>
    </dxf>
  </dxfs>
  <tableStyles count="0" defaultTableStyle="TableStyleMedium9" defaultPivotStyle="PivotStyleLight16"/>
  <colors>
    <mruColors>
      <color rgb="FFFFCCFF"/>
      <color rgb="FFFF7C8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sv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hyperlink" Target="#'preenchimento cartas'!A1"/><Relationship Id="rId5" Type="http://schemas.openxmlformats.org/officeDocument/2006/relationships/image" Target="../media/image5.emf"/><Relationship Id="rId4" Type="http://schemas.openxmlformats.org/officeDocument/2006/relationships/image" Target="../media/image4.svg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8.emf"/><Relationship Id="rId21" Type="http://schemas.openxmlformats.org/officeDocument/2006/relationships/image" Target="../media/image32.emf"/><Relationship Id="rId42" Type="http://schemas.openxmlformats.org/officeDocument/2006/relationships/image" Target="../media/image53.emf"/><Relationship Id="rId63" Type="http://schemas.openxmlformats.org/officeDocument/2006/relationships/image" Target="../media/image74.emf"/><Relationship Id="rId84" Type="http://schemas.openxmlformats.org/officeDocument/2006/relationships/image" Target="../media/image95.emf"/><Relationship Id="rId138" Type="http://schemas.openxmlformats.org/officeDocument/2006/relationships/image" Target="../media/image149.emf"/><Relationship Id="rId159" Type="http://schemas.openxmlformats.org/officeDocument/2006/relationships/image" Target="../media/image170.emf"/><Relationship Id="rId170" Type="http://schemas.openxmlformats.org/officeDocument/2006/relationships/image" Target="../media/image181.emf"/><Relationship Id="rId191" Type="http://schemas.openxmlformats.org/officeDocument/2006/relationships/image" Target="../media/image202.emf"/><Relationship Id="rId107" Type="http://schemas.openxmlformats.org/officeDocument/2006/relationships/image" Target="../media/image118.emf"/><Relationship Id="rId11" Type="http://schemas.openxmlformats.org/officeDocument/2006/relationships/image" Target="../media/image22.emf"/><Relationship Id="rId32" Type="http://schemas.openxmlformats.org/officeDocument/2006/relationships/image" Target="../media/image43.emf"/><Relationship Id="rId53" Type="http://schemas.openxmlformats.org/officeDocument/2006/relationships/image" Target="../media/image64.emf"/><Relationship Id="rId74" Type="http://schemas.openxmlformats.org/officeDocument/2006/relationships/image" Target="../media/image85.emf"/><Relationship Id="rId128" Type="http://schemas.openxmlformats.org/officeDocument/2006/relationships/image" Target="../media/image139.emf"/><Relationship Id="rId149" Type="http://schemas.openxmlformats.org/officeDocument/2006/relationships/image" Target="../media/image160.emf"/><Relationship Id="rId5" Type="http://schemas.openxmlformats.org/officeDocument/2006/relationships/image" Target="../media/image16.emf"/><Relationship Id="rId95" Type="http://schemas.openxmlformats.org/officeDocument/2006/relationships/image" Target="../media/image106.emf"/><Relationship Id="rId160" Type="http://schemas.openxmlformats.org/officeDocument/2006/relationships/image" Target="../media/image171.emf"/><Relationship Id="rId181" Type="http://schemas.openxmlformats.org/officeDocument/2006/relationships/image" Target="../media/image192.emf"/><Relationship Id="rId22" Type="http://schemas.openxmlformats.org/officeDocument/2006/relationships/image" Target="../media/image33.emf"/><Relationship Id="rId43" Type="http://schemas.openxmlformats.org/officeDocument/2006/relationships/image" Target="../media/image54.emf"/><Relationship Id="rId64" Type="http://schemas.openxmlformats.org/officeDocument/2006/relationships/image" Target="../media/image75.emf"/><Relationship Id="rId118" Type="http://schemas.openxmlformats.org/officeDocument/2006/relationships/image" Target="../media/image129.emf"/><Relationship Id="rId139" Type="http://schemas.openxmlformats.org/officeDocument/2006/relationships/image" Target="../media/image150.emf"/><Relationship Id="rId85" Type="http://schemas.openxmlformats.org/officeDocument/2006/relationships/image" Target="../media/image96.emf"/><Relationship Id="rId150" Type="http://schemas.openxmlformats.org/officeDocument/2006/relationships/image" Target="../media/image161.emf"/><Relationship Id="rId171" Type="http://schemas.openxmlformats.org/officeDocument/2006/relationships/image" Target="../media/image182.emf"/><Relationship Id="rId192" Type="http://schemas.openxmlformats.org/officeDocument/2006/relationships/image" Target="../media/image203.emf"/><Relationship Id="rId12" Type="http://schemas.openxmlformats.org/officeDocument/2006/relationships/image" Target="../media/image23.emf"/><Relationship Id="rId33" Type="http://schemas.openxmlformats.org/officeDocument/2006/relationships/image" Target="../media/image44.emf"/><Relationship Id="rId108" Type="http://schemas.openxmlformats.org/officeDocument/2006/relationships/image" Target="../media/image119.emf"/><Relationship Id="rId129" Type="http://schemas.openxmlformats.org/officeDocument/2006/relationships/image" Target="../media/image140.emf"/><Relationship Id="rId54" Type="http://schemas.openxmlformats.org/officeDocument/2006/relationships/image" Target="../media/image65.emf"/><Relationship Id="rId75" Type="http://schemas.openxmlformats.org/officeDocument/2006/relationships/image" Target="../media/image86.emf"/><Relationship Id="rId96" Type="http://schemas.openxmlformats.org/officeDocument/2006/relationships/image" Target="../media/image107.emf"/><Relationship Id="rId140" Type="http://schemas.openxmlformats.org/officeDocument/2006/relationships/image" Target="../media/image151.emf"/><Relationship Id="rId161" Type="http://schemas.openxmlformats.org/officeDocument/2006/relationships/image" Target="../media/image172.emf"/><Relationship Id="rId182" Type="http://schemas.openxmlformats.org/officeDocument/2006/relationships/image" Target="../media/image193.emf"/><Relationship Id="rId6" Type="http://schemas.openxmlformats.org/officeDocument/2006/relationships/image" Target="../media/image17.emf"/><Relationship Id="rId23" Type="http://schemas.openxmlformats.org/officeDocument/2006/relationships/image" Target="../media/image34.emf"/><Relationship Id="rId119" Type="http://schemas.openxmlformats.org/officeDocument/2006/relationships/image" Target="../media/image130.emf"/><Relationship Id="rId44" Type="http://schemas.openxmlformats.org/officeDocument/2006/relationships/image" Target="../media/image55.emf"/><Relationship Id="rId65" Type="http://schemas.openxmlformats.org/officeDocument/2006/relationships/image" Target="../media/image76.emf"/><Relationship Id="rId86" Type="http://schemas.openxmlformats.org/officeDocument/2006/relationships/image" Target="../media/image97.emf"/><Relationship Id="rId130" Type="http://schemas.openxmlformats.org/officeDocument/2006/relationships/image" Target="../media/image141.emf"/><Relationship Id="rId151" Type="http://schemas.openxmlformats.org/officeDocument/2006/relationships/image" Target="../media/image162.emf"/><Relationship Id="rId172" Type="http://schemas.openxmlformats.org/officeDocument/2006/relationships/image" Target="../media/image183.emf"/><Relationship Id="rId13" Type="http://schemas.openxmlformats.org/officeDocument/2006/relationships/image" Target="../media/image24.emf"/><Relationship Id="rId18" Type="http://schemas.openxmlformats.org/officeDocument/2006/relationships/image" Target="../media/image29.emf"/><Relationship Id="rId39" Type="http://schemas.openxmlformats.org/officeDocument/2006/relationships/image" Target="../media/image50.emf"/><Relationship Id="rId109" Type="http://schemas.openxmlformats.org/officeDocument/2006/relationships/image" Target="../media/image120.emf"/><Relationship Id="rId34" Type="http://schemas.openxmlformats.org/officeDocument/2006/relationships/image" Target="../media/image45.emf"/><Relationship Id="rId50" Type="http://schemas.openxmlformats.org/officeDocument/2006/relationships/image" Target="../media/image61.emf"/><Relationship Id="rId55" Type="http://schemas.openxmlformats.org/officeDocument/2006/relationships/image" Target="../media/image66.png"/><Relationship Id="rId76" Type="http://schemas.openxmlformats.org/officeDocument/2006/relationships/image" Target="../media/image87.png"/><Relationship Id="rId97" Type="http://schemas.openxmlformats.org/officeDocument/2006/relationships/image" Target="../media/image108.emf"/><Relationship Id="rId104" Type="http://schemas.openxmlformats.org/officeDocument/2006/relationships/image" Target="../media/image115.emf"/><Relationship Id="rId120" Type="http://schemas.openxmlformats.org/officeDocument/2006/relationships/image" Target="../media/image131.emf"/><Relationship Id="rId125" Type="http://schemas.openxmlformats.org/officeDocument/2006/relationships/image" Target="../media/image136.emf"/><Relationship Id="rId141" Type="http://schemas.openxmlformats.org/officeDocument/2006/relationships/image" Target="../media/image152.emf"/><Relationship Id="rId146" Type="http://schemas.openxmlformats.org/officeDocument/2006/relationships/image" Target="../media/image157.emf"/><Relationship Id="rId167" Type="http://schemas.openxmlformats.org/officeDocument/2006/relationships/image" Target="../media/image178.emf"/><Relationship Id="rId188" Type="http://schemas.openxmlformats.org/officeDocument/2006/relationships/image" Target="../media/image199.emf"/><Relationship Id="rId7" Type="http://schemas.openxmlformats.org/officeDocument/2006/relationships/image" Target="../media/image18.emf"/><Relationship Id="rId71" Type="http://schemas.openxmlformats.org/officeDocument/2006/relationships/image" Target="../media/image82.emf"/><Relationship Id="rId92" Type="http://schemas.openxmlformats.org/officeDocument/2006/relationships/image" Target="../media/image103.emf"/><Relationship Id="rId162" Type="http://schemas.openxmlformats.org/officeDocument/2006/relationships/image" Target="../media/image173.emf"/><Relationship Id="rId183" Type="http://schemas.openxmlformats.org/officeDocument/2006/relationships/image" Target="../media/image194.emf"/><Relationship Id="rId2" Type="http://schemas.openxmlformats.org/officeDocument/2006/relationships/image" Target="../media/image13.emf"/><Relationship Id="rId29" Type="http://schemas.openxmlformats.org/officeDocument/2006/relationships/image" Target="../media/image40.emf"/><Relationship Id="rId24" Type="http://schemas.openxmlformats.org/officeDocument/2006/relationships/image" Target="../media/image35.emf"/><Relationship Id="rId40" Type="http://schemas.openxmlformats.org/officeDocument/2006/relationships/image" Target="../media/image51.emf"/><Relationship Id="rId45" Type="http://schemas.openxmlformats.org/officeDocument/2006/relationships/image" Target="../media/image56.emf"/><Relationship Id="rId66" Type="http://schemas.openxmlformats.org/officeDocument/2006/relationships/image" Target="../media/image77.emf"/><Relationship Id="rId87" Type="http://schemas.openxmlformats.org/officeDocument/2006/relationships/image" Target="../media/image98.emf"/><Relationship Id="rId110" Type="http://schemas.openxmlformats.org/officeDocument/2006/relationships/image" Target="../media/image121.emf"/><Relationship Id="rId115" Type="http://schemas.openxmlformats.org/officeDocument/2006/relationships/image" Target="../media/image126.emf"/><Relationship Id="rId131" Type="http://schemas.openxmlformats.org/officeDocument/2006/relationships/image" Target="../media/image142.emf"/><Relationship Id="rId136" Type="http://schemas.openxmlformats.org/officeDocument/2006/relationships/image" Target="../media/image147.emf"/><Relationship Id="rId157" Type="http://schemas.openxmlformats.org/officeDocument/2006/relationships/image" Target="../media/image168.emf"/><Relationship Id="rId178" Type="http://schemas.openxmlformats.org/officeDocument/2006/relationships/image" Target="../media/image189.emf"/><Relationship Id="rId61" Type="http://schemas.openxmlformats.org/officeDocument/2006/relationships/image" Target="../media/image72.emf"/><Relationship Id="rId82" Type="http://schemas.openxmlformats.org/officeDocument/2006/relationships/image" Target="../media/image93.emf"/><Relationship Id="rId152" Type="http://schemas.openxmlformats.org/officeDocument/2006/relationships/image" Target="../media/image163.emf"/><Relationship Id="rId173" Type="http://schemas.openxmlformats.org/officeDocument/2006/relationships/image" Target="../media/image184.emf"/><Relationship Id="rId19" Type="http://schemas.openxmlformats.org/officeDocument/2006/relationships/image" Target="../media/image30.emf"/><Relationship Id="rId14" Type="http://schemas.openxmlformats.org/officeDocument/2006/relationships/image" Target="../media/image25.emf"/><Relationship Id="rId30" Type="http://schemas.openxmlformats.org/officeDocument/2006/relationships/image" Target="../media/image41.emf"/><Relationship Id="rId35" Type="http://schemas.openxmlformats.org/officeDocument/2006/relationships/image" Target="../media/image46.emf"/><Relationship Id="rId56" Type="http://schemas.openxmlformats.org/officeDocument/2006/relationships/image" Target="../media/image67.png"/><Relationship Id="rId77" Type="http://schemas.openxmlformats.org/officeDocument/2006/relationships/image" Target="../media/image88.emf"/><Relationship Id="rId100" Type="http://schemas.openxmlformats.org/officeDocument/2006/relationships/image" Target="../media/image111.emf"/><Relationship Id="rId105" Type="http://schemas.openxmlformats.org/officeDocument/2006/relationships/image" Target="../media/image116.emf"/><Relationship Id="rId126" Type="http://schemas.openxmlformats.org/officeDocument/2006/relationships/image" Target="../media/image137.emf"/><Relationship Id="rId147" Type="http://schemas.openxmlformats.org/officeDocument/2006/relationships/image" Target="../media/image158.emf"/><Relationship Id="rId168" Type="http://schemas.openxmlformats.org/officeDocument/2006/relationships/image" Target="../media/image179.emf"/><Relationship Id="rId8" Type="http://schemas.openxmlformats.org/officeDocument/2006/relationships/image" Target="../media/image19.emf"/><Relationship Id="rId51" Type="http://schemas.openxmlformats.org/officeDocument/2006/relationships/image" Target="../media/image62.emf"/><Relationship Id="rId72" Type="http://schemas.openxmlformats.org/officeDocument/2006/relationships/image" Target="../media/image83.emf"/><Relationship Id="rId93" Type="http://schemas.openxmlformats.org/officeDocument/2006/relationships/image" Target="../media/image104.emf"/><Relationship Id="rId98" Type="http://schemas.openxmlformats.org/officeDocument/2006/relationships/image" Target="../media/image109.emf"/><Relationship Id="rId121" Type="http://schemas.openxmlformats.org/officeDocument/2006/relationships/image" Target="../media/image132.emf"/><Relationship Id="rId142" Type="http://schemas.openxmlformats.org/officeDocument/2006/relationships/image" Target="../media/image153.emf"/><Relationship Id="rId163" Type="http://schemas.openxmlformats.org/officeDocument/2006/relationships/image" Target="../media/image174.emf"/><Relationship Id="rId184" Type="http://schemas.openxmlformats.org/officeDocument/2006/relationships/image" Target="../media/image195.emf"/><Relationship Id="rId189" Type="http://schemas.openxmlformats.org/officeDocument/2006/relationships/image" Target="../media/image200.emf"/><Relationship Id="rId3" Type="http://schemas.openxmlformats.org/officeDocument/2006/relationships/image" Target="../media/image14.emf"/><Relationship Id="rId25" Type="http://schemas.openxmlformats.org/officeDocument/2006/relationships/image" Target="../media/image36.emf"/><Relationship Id="rId46" Type="http://schemas.openxmlformats.org/officeDocument/2006/relationships/image" Target="../media/image57.emf"/><Relationship Id="rId67" Type="http://schemas.openxmlformats.org/officeDocument/2006/relationships/image" Target="../media/image78.emf"/><Relationship Id="rId116" Type="http://schemas.openxmlformats.org/officeDocument/2006/relationships/image" Target="../media/image127.emf"/><Relationship Id="rId137" Type="http://schemas.openxmlformats.org/officeDocument/2006/relationships/image" Target="../media/image148.emf"/><Relationship Id="rId158" Type="http://schemas.openxmlformats.org/officeDocument/2006/relationships/image" Target="../media/image169.emf"/><Relationship Id="rId20" Type="http://schemas.openxmlformats.org/officeDocument/2006/relationships/image" Target="../media/image31.emf"/><Relationship Id="rId41" Type="http://schemas.openxmlformats.org/officeDocument/2006/relationships/image" Target="../media/image52.emf"/><Relationship Id="rId62" Type="http://schemas.openxmlformats.org/officeDocument/2006/relationships/image" Target="../media/image73.emf"/><Relationship Id="rId83" Type="http://schemas.openxmlformats.org/officeDocument/2006/relationships/image" Target="../media/image94.emf"/><Relationship Id="rId88" Type="http://schemas.openxmlformats.org/officeDocument/2006/relationships/image" Target="../media/image99.png"/><Relationship Id="rId111" Type="http://schemas.openxmlformats.org/officeDocument/2006/relationships/image" Target="../media/image122.emf"/><Relationship Id="rId132" Type="http://schemas.openxmlformats.org/officeDocument/2006/relationships/image" Target="../media/image143.emf"/><Relationship Id="rId153" Type="http://schemas.openxmlformats.org/officeDocument/2006/relationships/image" Target="../media/image164.emf"/><Relationship Id="rId174" Type="http://schemas.openxmlformats.org/officeDocument/2006/relationships/image" Target="../media/image185.emf"/><Relationship Id="rId179" Type="http://schemas.openxmlformats.org/officeDocument/2006/relationships/image" Target="../media/image190.emf"/><Relationship Id="rId190" Type="http://schemas.openxmlformats.org/officeDocument/2006/relationships/image" Target="../media/image201.emf"/><Relationship Id="rId15" Type="http://schemas.openxmlformats.org/officeDocument/2006/relationships/image" Target="../media/image26.emf"/><Relationship Id="rId36" Type="http://schemas.openxmlformats.org/officeDocument/2006/relationships/image" Target="../media/image47.emf"/><Relationship Id="rId57" Type="http://schemas.openxmlformats.org/officeDocument/2006/relationships/image" Target="../media/image68.emf"/><Relationship Id="rId106" Type="http://schemas.openxmlformats.org/officeDocument/2006/relationships/image" Target="../media/image117.emf"/><Relationship Id="rId127" Type="http://schemas.openxmlformats.org/officeDocument/2006/relationships/image" Target="../media/image138.emf"/><Relationship Id="rId10" Type="http://schemas.openxmlformats.org/officeDocument/2006/relationships/image" Target="../media/image21.emf"/><Relationship Id="rId31" Type="http://schemas.openxmlformats.org/officeDocument/2006/relationships/image" Target="../media/image42.emf"/><Relationship Id="rId52" Type="http://schemas.openxmlformats.org/officeDocument/2006/relationships/image" Target="../media/image63.emf"/><Relationship Id="rId73" Type="http://schemas.openxmlformats.org/officeDocument/2006/relationships/image" Target="../media/image84.emf"/><Relationship Id="rId78" Type="http://schemas.openxmlformats.org/officeDocument/2006/relationships/image" Target="../media/image89.emf"/><Relationship Id="rId94" Type="http://schemas.openxmlformats.org/officeDocument/2006/relationships/image" Target="../media/image105.emf"/><Relationship Id="rId99" Type="http://schemas.openxmlformats.org/officeDocument/2006/relationships/image" Target="../media/image110.emf"/><Relationship Id="rId101" Type="http://schemas.openxmlformats.org/officeDocument/2006/relationships/image" Target="../media/image112.emf"/><Relationship Id="rId122" Type="http://schemas.openxmlformats.org/officeDocument/2006/relationships/image" Target="../media/image133.emf"/><Relationship Id="rId143" Type="http://schemas.openxmlformats.org/officeDocument/2006/relationships/image" Target="../media/image154.emf"/><Relationship Id="rId148" Type="http://schemas.openxmlformats.org/officeDocument/2006/relationships/image" Target="../media/image159.emf"/><Relationship Id="rId164" Type="http://schemas.openxmlformats.org/officeDocument/2006/relationships/image" Target="../media/image175.emf"/><Relationship Id="rId169" Type="http://schemas.openxmlformats.org/officeDocument/2006/relationships/image" Target="../media/image180.emf"/><Relationship Id="rId185" Type="http://schemas.openxmlformats.org/officeDocument/2006/relationships/image" Target="../media/image196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Relationship Id="rId180" Type="http://schemas.openxmlformats.org/officeDocument/2006/relationships/image" Target="../media/image191.emf"/><Relationship Id="rId26" Type="http://schemas.openxmlformats.org/officeDocument/2006/relationships/image" Target="../media/image37.emf"/><Relationship Id="rId47" Type="http://schemas.openxmlformats.org/officeDocument/2006/relationships/image" Target="../media/image58.emf"/><Relationship Id="rId68" Type="http://schemas.openxmlformats.org/officeDocument/2006/relationships/image" Target="../media/image79.emf"/><Relationship Id="rId89" Type="http://schemas.openxmlformats.org/officeDocument/2006/relationships/image" Target="../media/image100.emf"/><Relationship Id="rId112" Type="http://schemas.openxmlformats.org/officeDocument/2006/relationships/image" Target="../media/image123.emf"/><Relationship Id="rId133" Type="http://schemas.openxmlformats.org/officeDocument/2006/relationships/image" Target="../media/image144.emf"/><Relationship Id="rId154" Type="http://schemas.openxmlformats.org/officeDocument/2006/relationships/image" Target="../media/image165.emf"/><Relationship Id="rId175" Type="http://schemas.openxmlformats.org/officeDocument/2006/relationships/image" Target="../media/image186.emf"/><Relationship Id="rId16" Type="http://schemas.openxmlformats.org/officeDocument/2006/relationships/image" Target="../media/image27.emf"/><Relationship Id="rId37" Type="http://schemas.openxmlformats.org/officeDocument/2006/relationships/image" Target="../media/image48.emf"/><Relationship Id="rId58" Type="http://schemas.openxmlformats.org/officeDocument/2006/relationships/image" Target="../media/image69.emf"/><Relationship Id="rId79" Type="http://schemas.openxmlformats.org/officeDocument/2006/relationships/image" Target="../media/image90.emf"/><Relationship Id="rId102" Type="http://schemas.openxmlformats.org/officeDocument/2006/relationships/image" Target="../media/image113.emf"/><Relationship Id="rId123" Type="http://schemas.openxmlformats.org/officeDocument/2006/relationships/image" Target="../media/image134.emf"/><Relationship Id="rId144" Type="http://schemas.openxmlformats.org/officeDocument/2006/relationships/image" Target="../media/image155.emf"/><Relationship Id="rId90" Type="http://schemas.openxmlformats.org/officeDocument/2006/relationships/image" Target="../media/image101.emf"/><Relationship Id="rId165" Type="http://schemas.openxmlformats.org/officeDocument/2006/relationships/image" Target="../media/image176.emf"/><Relationship Id="rId186" Type="http://schemas.openxmlformats.org/officeDocument/2006/relationships/image" Target="../media/image197.emf"/><Relationship Id="rId27" Type="http://schemas.openxmlformats.org/officeDocument/2006/relationships/image" Target="../media/image38.emf"/><Relationship Id="rId48" Type="http://schemas.openxmlformats.org/officeDocument/2006/relationships/image" Target="../media/image59.emf"/><Relationship Id="rId69" Type="http://schemas.openxmlformats.org/officeDocument/2006/relationships/image" Target="../media/image80.emf"/><Relationship Id="rId113" Type="http://schemas.openxmlformats.org/officeDocument/2006/relationships/image" Target="../media/image124.emf"/><Relationship Id="rId134" Type="http://schemas.openxmlformats.org/officeDocument/2006/relationships/image" Target="../media/image145.emf"/><Relationship Id="rId80" Type="http://schemas.openxmlformats.org/officeDocument/2006/relationships/image" Target="../media/image91.png"/><Relationship Id="rId155" Type="http://schemas.openxmlformats.org/officeDocument/2006/relationships/image" Target="../media/image166.emf"/><Relationship Id="rId176" Type="http://schemas.openxmlformats.org/officeDocument/2006/relationships/image" Target="../media/image187.emf"/><Relationship Id="rId17" Type="http://schemas.openxmlformats.org/officeDocument/2006/relationships/image" Target="../media/image28.emf"/><Relationship Id="rId38" Type="http://schemas.openxmlformats.org/officeDocument/2006/relationships/image" Target="../media/image49.emf"/><Relationship Id="rId59" Type="http://schemas.openxmlformats.org/officeDocument/2006/relationships/image" Target="../media/image70.emf"/><Relationship Id="rId103" Type="http://schemas.openxmlformats.org/officeDocument/2006/relationships/image" Target="../media/image114.emf"/><Relationship Id="rId124" Type="http://schemas.openxmlformats.org/officeDocument/2006/relationships/image" Target="../media/image135.emf"/><Relationship Id="rId70" Type="http://schemas.openxmlformats.org/officeDocument/2006/relationships/image" Target="../media/image81.emf"/><Relationship Id="rId91" Type="http://schemas.openxmlformats.org/officeDocument/2006/relationships/image" Target="../media/image102.emf"/><Relationship Id="rId145" Type="http://schemas.openxmlformats.org/officeDocument/2006/relationships/image" Target="../media/image156.emf"/><Relationship Id="rId166" Type="http://schemas.openxmlformats.org/officeDocument/2006/relationships/image" Target="../media/image177.emf"/><Relationship Id="rId187" Type="http://schemas.openxmlformats.org/officeDocument/2006/relationships/image" Target="../media/image198.emf"/><Relationship Id="rId1" Type="http://schemas.openxmlformats.org/officeDocument/2006/relationships/image" Target="../media/image12.png"/><Relationship Id="rId28" Type="http://schemas.openxmlformats.org/officeDocument/2006/relationships/image" Target="../media/image39.emf"/><Relationship Id="rId49" Type="http://schemas.openxmlformats.org/officeDocument/2006/relationships/image" Target="../media/image60.emf"/><Relationship Id="rId114" Type="http://schemas.openxmlformats.org/officeDocument/2006/relationships/image" Target="../media/image125.emf"/><Relationship Id="rId60" Type="http://schemas.openxmlformats.org/officeDocument/2006/relationships/image" Target="../media/image71.emf"/><Relationship Id="rId81" Type="http://schemas.openxmlformats.org/officeDocument/2006/relationships/image" Target="../media/image92.emf"/><Relationship Id="rId135" Type="http://schemas.openxmlformats.org/officeDocument/2006/relationships/image" Target="../media/image146.emf"/><Relationship Id="rId156" Type="http://schemas.openxmlformats.org/officeDocument/2006/relationships/image" Target="../media/image167.emf"/><Relationship Id="rId177" Type="http://schemas.openxmlformats.org/officeDocument/2006/relationships/image" Target="../media/image188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'carta de competi&#231;&#227;o'!A1"/><Relationship Id="rId6" Type="http://schemas.openxmlformats.org/officeDocument/2006/relationships/image" Target="../media/image8.emf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207384</xdr:colOff>
          <xdr:row>12</xdr:row>
          <xdr:rowOff>304106</xdr:rowOff>
        </xdr:from>
        <xdr:to>
          <xdr:col>15</xdr:col>
          <xdr:colOff>723551</xdr:colOff>
          <xdr:row>20</xdr:row>
          <xdr:rowOff>731</xdr:rowOff>
        </xdr:to>
        <xdr:pic>
          <xdr:nvPicPr>
            <xdr:cNvPr id="61055" name="Imagem 5">
              <a:extLst>
                <a:ext uri="{FF2B5EF4-FFF2-40B4-BE49-F238E27FC236}">
                  <a16:creationId xmlns:a16="http://schemas.microsoft.com/office/drawing/2014/main" id="{C76AE58F-EE5F-4F44-8226-7BE8FB0C38C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916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307348" y="5748942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609247</xdr:colOff>
          <xdr:row>16</xdr:row>
          <xdr:rowOff>19224</xdr:rowOff>
        </xdr:from>
        <xdr:to>
          <xdr:col>16</xdr:col>
          <xdr:colOff>1650</xdr:colOff>
          <xdr:row>19</xdr:row>
          <xdr:rowOff>278131</xdr:rowOff>
        </xdr:to>
        <xdr:pic>
          <xdr:nvPicPr>
            <xdr:cNvPr id="60955" name="Picture 10779">
              <a:extLst>
                <a:ext uri="{FF2B5EF4-FFF2-40B4-BE49-F238E27FC236}">
                  <a16:creationId xmlns:a16="http://schemas.microsoft.com/office/drawing/2014/main" id="{22A2B418-A905-49D3-9D58-B3F2BDCFC2A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9164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37465" y="6724824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31</xdr:col>
      <xdr:colOff>35378</xdr:colOff>
      <xdr:row>0</xdr:row>
      <xdr:rowOff>185057</xdr:rowOff>
    </xdr:from>
    <xdr:to>
      <xdr:col>32</xdr:col>
      <xdr:colOff>52251</xdr:colOff>
      <xdr:row>1</xdr:row>
      <xdr:rowOff>500743</xdr:rowOff>
    </xdr:to>
    <xdr:pic>
      <xdr:nvPicPr>
        <xdr:cNvPr id="5" name="Gráfico 4" descr="Seta: Reta com preenchimento sólido">
          <a:extLst>
            <a:ext uri="{FF2B5EF4-FFF2-40B4-BE49-F238E27FC236}">
              <a16:creationId xmlns:a16="http://schemas.microsoft.com/office/drawing/2014/main" id="{CC20DE3E-43A1-40A6-A340-00D9CCF89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892" t="25377" r="40430" b="17190"/>
        <a:stretch/>
      </xdr:blipFill>
      <xdr:spPr>
        <a:xfrm>
          <a:off x="16690521" y="185057"/>
          <a:ext cx="1432016" cy="9361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615575</xdr:colOff>
          <xdr:row>13</xdr:row>
          <xdr:rowOff>12989</xdr:rowOff>
        </xdr:from>
        <xdr:to>
          <xdr:col>16</xdr:col>
          <xdr:colOff>15508</xdr:colOff>
          <xdr:row>16</xdr:row>
          <xdr:rowOff>290945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F42909A2-700E-44BA-8FAE-F970B295CB9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9164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3793" y="5762625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207379</xdr:colOff>
          <xdr:row>12</xdr:row>
          <xdr:rowOff>304105</xdr:rowOff>
        </xdr:from>
        <xdr:to>
          <xdr:col>18</xdr:col>
          <xdr:colOff>723546</xdr:colOff>
          <xdr:row>20</xdr:row>
          <xdr:rowOff>730</xdr:rowOff>
        </xdr:to>
        <xdr:pic>
          <xdr:nvPicPr>
            <xdr:cNvPr id="10" name="Imagem 5">
              <a:extLst>
                <a:ext uri="{FF2B5EF4-FFF2-40B4-BE49-F238E27FC236}">
                  <a16:creationId xmlns:a16="http://schemas.microsoft.com/office/drawing/2014/main" id="{9B2AFEF9-1B14-4531-8650-CB45BBEE558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916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092106" y="5748941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526111</xdr:colOff>
          <xdr:row>16</xdr:row>
          <xdr:rowOff>60787</xdr:rowOff>
        </xdr:from>
        <xdr:to>
          <xdr:col>18</xdr:col>
          <xdr:colOff>832914</xdr:colOff>
          <xdr:row>20</xdr:row>
          <xdr:rowOff>1039</xdr:rowOff>
        </xdr:to>
        <xdr:pic>
          <xdr:nvPicPr>
            <xdr:cNvPr id="11" name="Picture 10779">
              <a:extLst>
                <a:ext uri="{FF2B5EF4-FFF2-40B4-BE49-F238E27FC236}">
                  <a16:creationId xmlns:a16="http://schemas.microsoft.com/office/drawing/2014/main" id="{3A598087-65F4-4B33-AB28-0FAF9D6CAE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916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339093" y="6766387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574002</xdr:colOff>
          <xdr:row>13</xdr:row>
          <xdr:rowOff>40699</xdr:rowOff>
        </xdr:from>
        <xdr:to>
          <xdr:col>18</xdr:col>
          <xdr:colOff>902189</xdr:colOff>
          <xdr:row>17</xdr:row>
          <xdr:rowOff>1</xdr:rowOff>
        </xdr:to>
        <xdr:pic>
          <xdr:nvPicPr>
            <xdr:cNvPr id="12" name="Imagem 11">
              <a:extLst>
                <a:ext uri="{FF2B5EF4-FFF2-40B4-BE49-F238E27FC236}">
                  <a16:creationId xmlns:a16="http://schemas.microsoft.com/office/drawing/2014/main" id="{C6E9CF71-6B7F-44D9-92A7-6E04A6EAF7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9164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386984" y="5790335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207825</xdr:colOff>
          <xdr:row>13</xdr:row>
          <xdr:rowOff>0</xdr:rowOff>
        </xdr:from>
        <xdr:to>
          <xdr:col>21</xdr:col>
          <xdr:colOff>723992</xdr:colOff>
          <xdr:row>20</xdr:row>
          <xdr:rowOff>1425</xdr:rowOff>
        </xdr:to>
        <xdr:pic>
          <xdr:nvPicPr>
            <xdr:cNvPr id="13" name="Imagem 5">
              <a:extLst>
                <a:ext uri="{FF2B5EF4-FFF2-40B4-BE49-F238E27FC236}">
                  <a16:creationId xmlns:a16="http://schemas.microsoft.com/office/drawing/2014/main" id="{9036C23C-6598-4B7B-8D1C-D4D4D72C8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9165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877316" y="5749636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623543</xdr:colOff>
          <xdr:row>16</xdr:row>
          <xdr:rowOff>47628</xdr:rowOff>
        </xdr:from>
        <xdr:to>
          <xdr:col>22</xdr:col>
          <xdr:colOff>2092</xdr:colOff>
          <xdr:row>20</xdr:row>
          <xdr:rowOff>1734</xdr:rowOff>
        </xdr:to>
        <xdr:pic>
          <xdr:nvPicPr>
            <xdr:cNvPr id="14" name="Picture 10779">
              <a:extLst>
                <a:ext uri="{FF2B5EF4-FFF2-40B4-BE49-F238E27FC236}">
                  <a16:creationId xmlns:a16="http://schemas.microsoft.com/office/drawing/2014/main" id="{9FF19BE8-4B57-48D3-BC55-0A4F004022C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9165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7221288" y="6753228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588308</xdr:colOff>
          <xdr:row>13</xdr:row>
          <xdr:rowOff>27538</xdr:rowOff>
        </xdr:from>
        <xdr:to>
          <xdr:col>22</xdr:col>
          <xdr:colOff>2096</xdr:colOff>
          <xdr:row>17</xdr:row>
          <xdr:rowOff>695</xdr:rowOff>
        </xdr:to>
        <xdr:pic>
          <xdr:nvPicPr>
            <xdr:cNvPr id="15" name="Imagem 14">
              <a:extLst>
                <a:ext uri="{FF2B5EF4-FFF2-40B4-BE49-F238E27FC236}">
                  <a16:creationId xmlns:a16="http://schemas.microsoft.com/office/drawing/2014/main" id="{A9C4AA9C-E0F8-4519-95F4-7E036F56FB5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916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7186053" y="5777174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207825</xdr:colOff>
          <xdr:row>13</xdr:row>
          <xdr:rowOff>0</xdr:rowOff>
        </xdr:from>
        <xdr:to>
          <xdr:col>24</xdr:col>
          <xdr:colOff>723992</xdr:colOff>
          <xdr:row>20</xdr:row>
          <xdr:rowOff>1425</xdr:rowOff>
        </xdr:to>
        <xdr:pic>
          <xdr:nvPicPr>
            <xdr:cNvPr id="16" name="Imagem 5">
              <a:extLst>
                <a:ext uri="{FF2B5EF4-FFF2-40B4-BE49-F238E27FC236}">
                  <a16:creationId xmlns:a16="http://schemas.microsoft.com/office/drawing/2014/main" id="{65F77581-F4CB-4432-AD3B-34C0E4AAD5A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916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8662080" y="5749636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623543</xdr:colOff>
          <xdr:row>16</xdr:row>
          <xdr:rowOff>47628</xdr:rowOff>
        </xdr:from>
        <xdr:to>
          <xdr:col>25</xdr:col>
          <xdr:colOff>2091</xdr:colOff>
          <xdr:row>20</xdr:row>
          <xdr:rowOff>1734</xdr:rowOff>
        </xdr:to>
        <xdr:pic>
          <xdr:nvPicPr>
            <xdr:cNvPr id="17" name="Picture 10779">
              <a:extLst>
                <a:ext uri="{FF2B5EF4-FFF2-40B4-BE49-F238E27FC236}">
                  <a16:creationId xmlns:a16="http://schemas.microsoft.com/office/drawing/2014/main" id="{40A6E621-EF0A-4281-ACF7-CC190A6BB16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9165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0006052" y="6753228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588308</xdr:colOff>
          <xdr:row>13</xdr:row>
          <xdr:rowOff>27538</xdr:rowOff>
        </xdr:from>
        <xdr:to>
          <xdr:col>25</xdr:col>
          <xdr:colOff>2094</xdr:colOff>
          <xdr:row>17</xdr:row>
          <xdr:rowOff>695</xdr:rowOff>
        </xdr:to>
        <xdr:pic>
          <xdr:nvPicPr>
            <xdr:cNvPr id="18" name="Imagem 17">
              <a:extLst>
                <a:ext uri="{FF2B5EF4-FFF2-40B4-BE49-F238E27FC236}">
                  <a16:creationId xmlns:a16="http://schemas.microsoft.com/office/drawing/2014/main" id="{F64BB756-2057-4957-BB7A-818650CCC76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9165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9970817" y="5777174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207825</xdr:colOff>
          <xdr:row>13</xdr:row>
          <xdr:rowOff>0</xdr:rowOff>
        </xdr:from>
        <xdr:to>
          <xdr:col>27</xdr:col>
          <xdr:colOff>723992</xdr:colOff>
          <xdr:row>20</xdr:row>
          <xdr:rowOff>1425</xdr:rowOff>
        </xdr:to>
        <xdr:pic>
          <xdr:nvPicPr>
            <xdr:cNvPr id="19" name="Imagem 5">
              <a:extLst>
                <a:ext uri="{FF2B5EF4-FFF2-40B4-BE49-F238E27FC236}">
                  <a16:creationId xmlns:a16="http://schemas.microsoft.com/office/drawing/2014/main" id="{3F1EE848-525D-4807-8CFE-10049933FD2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916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446843" y="5749636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623542</xdr:colOff>
          <xdr:row>16</xdr:row>
          <xdr:rowOff>89191</xdr:rowOff>
        </xdr:from>
        <xdr:to>
          <xdr:col>28</xdr:col>
          <xdr:colOff>2091</xdr:colOff>
          <xdr:row>20</xdr:row>
          <xdr:rowOff>29443</xdr:rowOff>
        </xdr:to>
        <xdr:pic>
          <xdr:nvPicPr>
            <xdr:cNvPr id="20" name="Picture 10779">
              <a:extLst>
                <a:ext uri="{FF2B5EF4-FFF2-40B4-BE49-F238E27FC236}">
                  <a16:creationId xmlns:a16="http://schemas.microsoft.com/office/drawing/2014/main" id="{D6A1B800-ECD5-49C6-B7F5-4A90F4D8C7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9165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790815" y="6794791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588307</xdr:colOff>
          <xdr:row>13</xdr:row>
          <xdr:rowOff>27538</xdr:rowOff>
        </xdr:from>
        <xdr:to>
          <xdr:col>28</xdr:col>
          <xdr:colOff>2095</xdr:colOff>
          <xdr:row>17</xdr:row>
          <xdr:rowOff>695</xdr:rowOff>
        </xdr:to>
        <xdr:pic>
          <xdr:nvPicPr>
            <xdr:cNvPr id="21" name="Imagem 20">
              <a:extLst>
                <a:ext uri="{FF2B5EF4-FFF2-40B4-BE49-F238E27FC236}">
                  <a16:creationId xmlns:a16="http://schemas.microsoft.com/office/drawing/2014/main" id="{162A4153-04C5-4F26-AD39-582C71BE4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9165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755580" y="5777174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166260</xdr:colOff>
          <xdr:row>13</xdr:row>
          <xdr:rowOff>0</xdr:rowOff>
        </xdr:from>
        <xdr:to>
          <xdr:col>30</xdr:col>
          <xdr:colOff>682427</xdr:colOff>
          <xdr:row>20</xdr:row>
          <xdr:rowOff>1425</xdr:rowOff>
        </xdr:to>
        <xdr:pic>
          <xdr:nvPicPr>
            <xdr:cNvPr id="22" name="Imagem 5">
              <a:extLst>
                <a:ext uri="{FF2B5EF4-FFF2-40B4-BE49-F238E27FC236}">
                  <a16:creationId xmlns:a16="http://schemas.microsoft.com/office/drawing/2014/main" id="{0C2298D4-CF30-4A2E-9C8C-D1A30D08026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916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190042" y="5749636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581978</xdr:colOff>
          <xdr:row>16</xdr:row>
          <xdr:rowOff>47628</xdr:rowOff>
        </xdr:from>
        <xdr:to>
          <xdr:col>30</xdr:col>
          <xdr:colOff>888782</xdr:colOff>
          <xdr:row>20</xdr:row>
          <xdr:rowOff>1734</xdr:rowOff>
        </xdr:to>
        <xdr:pic>
          <xdr:nvPicPr>
            <xdr:cNvPr id="23" name="Picture 10779">
              <a:extLst>
                <a:ext uri="{FF2B5EF4-FFF2-40B4-BE49-F238E27FC236}">
                  <a16:creationId xmlns:a16="http://schemas.microsoft.com/office/drawing/2014/main" id="{5904EE55-574A-49A8-BF70-30588E88B77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9166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534014" y="6753228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546743</xdr:colOff>
          <xdr:row>13</xdr:row>
          <xdr:rowOff>27538</xdr:rowOff>
        </xdr:from>
        <xdr:to>
          <xdr:col>30</xdr:col>
          <xdr:colOff>874931</xdr:colOff>
          <xdr:row>17</xdr:row>
          <xdr:rowOff>695</xdr:rowOff>
        </xdr:to>
        <xdr:pic>
          <xdr:nvPicPr>
            <xdr:cNvPr id="24" name="Imagem 23">
              <a:extLst>
                <a:ext uri="{FF2B5EF4-FFF2-40B4-BE49-F238E27FC236}">
                  <a16:creationId xmlns:a16="http://schemas.microsoft.com/office/drawing/2014/main" id="{BF06BDC3-DFF4-41CD-A2BA-EF34842A7FA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9166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498779" y="5777174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193970</xdr:colOff>
          <xdr:row>21</xdr:row>
          <xdr:rowOff>0</xdr:rowOff>
        </xdr:from>
        <xdr:to>
          <xdr:col>15</xdr:col>
          <xdr:colOff>710137</xdr:colOff>
          <xdr:row>28</xdr:row>
          <xdr:rowOff>1426</xdr:rowOff>
        </xdr:to>
        <xdr:pic>
          <xdr:nvPicPr>
            <xdr:cNvPr id="25" name="Imagem 5">
              <a:extLst>
                <a:ext uri="{FF2B5EF4-FFF2-40B4-BE49-F238E27FC236}">
                  <a16:creationId xmlns:a16="http://schemas.microsoft.com/office/drawing/2014/main" id="{19CC80CC-EA91-467B-8C44-A72BAD3E03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916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293934" y="8285018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609688</xdr:colOff>
          <xdr:row>24</xdr:row>
          <xdr:rowOff>47628</xdr:rowOff>
        </xdr:from>
        <xdr:to>
          <xdr:col>16</xdr:col>
          <xdr:colOff>2091</xdr:colOff>
          <xdr:row>28</xdr:row>
          <xdr:rowOff>1734</xdr:rowOff>
        </xdr:to>
        <xdr:pic>
          <xdr:nvPicPr>
            <xdr:cNvPr id="26" name="Picture 10779">
              <a:extLst>
                <a:ext uri="{FF2B5EF4-FFF2-40B4-BE49-F238E27FC236}">
                  <a16:creationId xmlns:a16="http://schemas.microsoft.com/office/drawing/2014/main" id="{935C0F78-4DC7-4EA7-B13D-098158086F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9166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37906" y="9288610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574453</xdr:colOff>
          <xdr:row>21</xdr:row>
          <xdr:rowOff>27538</xdr:rowOff>
        </xdr:from>
        <xdr:to>
          <xdr:col>15</xdr:col>
          <xdr:colOff>902641</xdr:colOff>
          <xdr:row>25</xdr:row>
          <xdr:rowOff>696</xdr:rowOff>
        </xdr:to>
        <xdr:pic>
          <xdr:nvPicPr>
            <xdr:cNvPr id="27" name="Imagem 26">
              <a:extLst>
                <a:ext uri="{FF2B5EF4-FFF2-40B4-BE49-F238E27FC236}">
                  <a16:creationId xmlns:a16="http://schemas.microsoft.com/office/drawing/2014/main" id="{5123FBD8-7200-415E-BC7C-212F1A0605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9166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02671" y="8312556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207825</xdr:colOff>
          <xdr:row>21</xdr:row>
          <xdr:rowOff>0</xdr:rowOff>
        </xdr:from>
        <xdr:to>
          <xdr:col>18</xdr:col>
          <xdr:colOff>723992</xdr:colOff>
          <xdr:row>28</xdr:row>
          <xdr:rowOff>1426</xdr:rowOff>
        </xdr:to>
        <xdr:pic>
          <xdr:nvPicPr>
            <xdr:cNvPr id="28" name="Imagem 5">
              <a:extLst>
                <a:ext uri="{FF2B5EF4-FFF2-40B4-BE49-F238E27FC236}">
                  <a16:creationId xmlns:a16="http://schemas.microsoft.com/office/drawing/2014/main" id="{BFC70FDC-E4E8-4A73-85B0-BE2F34E072E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916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092552" y="8285018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623542</xdr:colOff>
          <xdr:row>24</xdr:row>
          <xdr:rowOff>47628</xdr:rowOff>
        </xdr:from>
        <xdr:to>
          <xdr:col>19</xdr:col>
          <xdr:colOff>2091</xdr:colOff>
          <xdr:row>28</xdr:row>
          <xdr:rowOff>1734</xdr:rowOff>
        </xdr:to>
        <xdr:pic>
          <xdr:nvPicPr>
            <xdr:cNvPr id="29" name="Picture 10779">
              <a:extLst>
                <a:ext uri="{FF2B5EF4-FFF2-40B4-BE49-F238E27FC236}">
                  <a16:creationId xmlns:a16="http://schemas.microsoft.com/office/drawing/2014/main" id="{DC788734-2DB1-4D63-9881-58E30E8576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9166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436524" y="9288610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588307</xdr:colOff>
          <xdr:row>21</xdr:row>
          <xdr:rowOff>27538</xdr:rowOff>
        </xdr:from>
        <xdr:to>
          <xdr:col>19</xdr:col>
          <xdr:colOff>2095</xdr:colOff>
          <xdr:row>25</xdr:row>
          <xdr:rowOff>696</xdr:rowOff>
        </xdr:to>
        <xdr:pic>
          <xdr:nvPicPr>
            <xdr:cNvPr id="30" name="Imagem 29">
              <a:extLst>
                <a:ext uri="{FF2B5EF4-FFF2-40B4-BE49-F238E27FC236}">
                  <a16:creationId xmlns:a16="http://schemas.microsoft.com/office/drawing/2014/main" id="{93F40C1B-1B0D-4FA1-A13D-B679E7831B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9166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401289" y="8312556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180115</xdr:colOff>
          <xdr:row>21</xdr:row>
          <xdr:rowOff>0</xdr:rowOff>
        </xdr:from>
        <xdr:to>
          <xdr:col>21</xdr:col>
          <xdr:colOff>696282</xdr:colOff>
          <xdr:row>28</xdr:row>
          <xdr:rowOff>1426</xdr:rowOff>
        </xdr:to>
        <xdr:pic>
          <xdr:nvPicPr>
            <xdr:cNvPr id="31" name="Imagem 5">
              <a:extLst>
                <a:ext uri="{FF2B5EF4-FFF2-40B4-BE49-F238E27FC236}">
                  <a16:creationId xmlns:a16="http://schemas.microsoft.com/office/drawing/2014/main" id="{D18E9994-0F4C-4F79-BF81-D64DBB3A05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9166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849606" y="8285018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595833</xdr:colOff>
          <xdr:row>24</xdr:row>
          <xdr:rowOff>47628</xdr:rowOff>
        </xdr:from>
        <xdr:to>
          <xdr:col>21</xdr:col>
          <xdr:colOff>902637</xdr:colOff>
          <xdr:row>28</xdr:row>
          <xdr:rowOff>1734</xdr:rowOff>
        </xdr:to>
        <xdr:pic>
          <xdr:nvPicPr>
            <xdr:cNvPr id="32" name="Picture 10779">
              <a:extLst>
                <a:ext uri="{FF2B5EF4-FFF2-40B4-BE49-F238E27FC236}">
                  <a16:creationId xmlns:a16="http://schemas.microsoft.com/office/drawing/2014/main" id="{BDF3536E-1390-48E5-963D-AB4A03C71B5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9166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7193578" y="9288610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560598</xdr:colOff>
          <xdr:row>21</xdr:row>
          <xdr:rowOff>27538</xdr:rowOff>
        </xdr:from>
        <xdr:to>
          <xdr:col>21</xdr:col>
          <xdr:colOff>888786</xdr:colOff>
          <xdr:row>25</xdr:row>
          <xdr:rowOff>696</xdr:rowOff>
        </xdr:to>
        <xdr:pic>
          <xdr:nvPicPr>
            <xdr:cNvPr id="33" name="Imagem 32">
              <a:extLst>
                <a:ext uri="{FF2B5EF4-FFF2-40B4-BE49-F238E27FC236}">
                  <a16:creationId xmlns:a16="http://schemas.microsoft.com/office/drawing/2014/main" id="{1286FCD2-E9A5-4D3E-9215-05342A7E748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916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7158343" y="8312556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207825</xdr:colOff>
          <xdr:row>21</xdr:row>
          <xdr:rowOff>0</xdr:rowOff>
        </xdr:from>
        <xdr:to>
          <xdr:col>24</xdr:col>
          <xdr:colOff>723992</xdr:colOff>
          <xdr:row>28</xdr:row>
          <xdr:rowOff>1426</xdr:rowOff>
        </xdr:to>
        <xdr:pic>
          <xdr:nvPicPr>
            <xdr:cNvPr id="34" name="Imagem 5">
              <a:extLst>
                <a:ext uri="{FF2B5EF4-FFF2-40B4-BE49-F238E27FC236}">
                  <a16:creationId xmlns:a16="http://schemas.microsoft.com/office/drawing/2014/main" id="{33DD0DD0-3B33-4B80-9393-2385508D448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9167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8662080" y="8285018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623543</xdr:colOff>
          <xdr:row>24</xdr:row>
          <xdr:rowOff>103046</xdr:rowOff>
        </xdr:from>
        <xdr:to>
          <xdr:col>25</xdr:col>
          <xdr:colOff>2091</xdr:colOff>
          <xdr:row>28</xdr:row>
          <xdr:rowOff>43297</xdr:rowOff>
        </xdr:to>
        <xdr:pic>
          <xdr:nvPicPr>
            <xdr:cNvPr id="35" name="Picture 10779">
              <a:extLst>
                <a:ext uri="{FF2B5EF4-FFF2-40B4-BE49-F238E27FC236}">
                  <a16:creationId xmlns:a16="http://schemas.microsoft.com/office/drawing/2014/main" id="{A17336B9-4A24-47CB-BE4F-E37D56D76C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9" spid="_x0000_s916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0006052" y="9344028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588308</xdr:colOff>
          <xdr:row>21</xdr:row>
          <xdr:rowOff>27538</xdr:rowOff>
        </xdr:from>
        <xdr:to>
          <xdr:col>25</xdr:col>
          <xdr:colOff>2094</xdr:colOff>
          <xdr:row>25</xdr:row>
          <xdr:rowOff>696</xdr:rowOff>
        </xdr:to>
        <xdr:pic>
          <xdr:nvPicPr>
            <xdr:cNvPr id="36" name="Imagem 35">
              <a:extLst>
                <a:ext uri="{FF2B5EF4-FFF2-40B4-BE49-F238E27FC236}">
                  <a16:creationId xmlns:a16="http://schemas.microsoft.com/office/drawing/2014/main" id="{601788FB-CEA6-4FFE-970E-DF00FAE8C15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8" spid="_x0000_s9167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9970817" y="8312556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193970</xdr:colOff>
          <xdr:row>21</xdr:row>
          <xdr:rowOff>0</xdr:rowOff>
        </xdr:from>
        <xdr:to>
          <xdr:col>27</xdr:col>
          <xdr:colOff>710137</xdr:colOff>
          <xdr:row>28</xdr:row>
          <xdr:rowOff>1426</xdr:rowOff>
        </xdr:to>
        <xdr:pic>
          <xdr:nvPicPr>
            <xdr:cNvPr id="37" name="Imagem 5">
              <a:extLst>
                <a:ext uri="{FF2B5EF4-FFF2-40B4-BE49-F238E27FC236}">
                  <a16:creationId xmlns:a16="http://schemas.microsoft.com/office/drawing/2014/main" id="{D5846AD2-7AB6-45F4-B66C-26975997B3A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916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432988" y="8285018"/>
              <a:ext cx="2372676" cy="22320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609687</xdr:colOff>
          <xdr:row>24</xdr:row>
          <xdr:rowOff>47628</xdr:rowOff>
        </xdr:from>
        <xdr:to>
          <xdr:col>28</xdr:col>
          <xdr:colOff>2091</xdr:colOff>
          <xdr:row>28</xdr:row>
          <xdr:rowOff>1734</xdr:rowOff>
        </xdr:to>
        <xdr:pic>
          <xdr:nvPicPr>
            <xdr:cNvPr id="38" name="Picture 10779">
              <a:extLst>
                <a:ext uri="{FF2B5EF4-FFF2-40B4-BE49-F238E27FC236}">
                  <a16:creationId xmlns:a16="http://schemas.microsoft.com/office/drawing/2014/main" id="{5614379D-021F-45FB-B581-150519A75E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9167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776960" y="9288610"/>
              <a:ext cx="1235058" cy="121487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574452</xdr:colOff>
          <xdr:row>21</xdr:row>
          <xdr:rowOff>27538</xdr:rowOff>
        </xdr:from>
        <xdr:to>
          <xdr:col>27</xdr:col>
          <xdr:colOff>902639</xdr:colOff>
          <xdr:row>25</xdr:row>
          <xdr:rowOff>696</xdr:rowOff>
        </xdr:to>
        <xdr:pic>
          <xdr:nvPicPr>
            <xdr:cNvPr id="39" name="Imagem 38">
              <a:extLst>
                <a:ext uri="{FF2B5EF4-FFF2-40B4-BE49-F238E27FC236}">
                  <a16:creationId xmlns:a16="http://schemas.microsoft.com/office/drawing/2014/main" id="{FA7DC31D-6726-4B81-83C5-9637F52A242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9167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741725" y="8312556"/>
              <a:ext cx="1256442" cy="123392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110840</xdr:colOff>
          <xdr:row>12</xdr:row>
          <xdr:rowOff>0</xdr:rowOff>
        </xdr:from>
        <xdr:to>
          <xdr:col>43</xdr:col>
          <xdr:colOff>712820</xdr:colOff>
          <xdr:row>30</xdr:row>
          <xdr:rowOff>7620</xdr:rowOff>
        </xdr:to>
        <xdr:pic>
          <xdr:nvPicPr>
            <xdr:cNvPr id="43" name="Imagem 42">
              <a:extLst>
                <a:ext uri="{FF2B5EF4-FFF2-40B4-BE49-F238E27FC236}">
                  <a16:creationId xmlns:a16="http://schemas.microsoft.com/office/drawing/2014/main" id="{FEA90C48-B5E3-4B5E-984C-B36BB51ED4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13:$AE$30" spid="_x0000_s9167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6919385" y="5597236"/>
              <a:ext cx="16680180" cy="567412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0</xdr:colOff>
      <xdr:row>0</xdr:row>
      <xdr:rowOff>41560</xdr:rowOff>
    </xdr:from>
    <xdr:to>
      <xdr:col>18</xdr:col>
      <xdr:colOff>350429</xdr:colOff>
      <xdr:row>1</xdr:row>
      <xdr:rowOff>540322</xdr:rowOff>
    </xdr:to>
    <xdr:pic>
      <xdr:nvPicPr>
        <xdr:cNvPr id="45" name="Gráfico 44" descr="Indicador de costas da mão a apontar para a direita destaqu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1B51A27-AE16-4E3F-B913-73A757A27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-27214" t="-586830" r="-28906" b="-33216"/>
        <a:stretch/>
      </xdr:blipFill>
      <xdr:spPr>
        <a:xfrm rot="16200000">
          <a:off x="1934742" y="-1893182"/>
          <a:ext cx="1122217" cy="4991702"/>
        </a:xfrm>
        <a:prstGeom prst="rect">
          <a:avLst/>
        </a:prstGeom>
      </xdr:spPr>
    </xdr:pic>
    <xdr:clientData/>
  </xdr:twoCellAnchor>
  <xdr:twoCellAnchor editAs="oneCell">
    <xdr:from>
      <xdr:col>13</xdr:col>
      <xdr:colOff>704850</xdr:colOff>
      <xdr:row>2</xdr:row>
      <xdr:rowOff>150716</xdr:rowOff>
    </xdr:from>
    <xdr:to>
      <xdr:col>17</xdr:col>
      <xdr:colOff>476250</xdr:colOff>
      <xdr:row>6</xdr:row>
      <xdr:rowOff>22880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397597B7-E3F5-4A8E-B12A-3838DD7D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331816"/>
          <a:ext cx="3505200" cy="1777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704850</xdr:colOff>
      <xdr:row>2</xdr:row>
      <xdr:rowOff>152400</xdr:rowOff>
    </xdr:from>
    <xdr:to>
      <xdr:col>33</xdr:col>
      <xdr:colOff>1390650</xdr:colOff>
      <xdr:row>6</xdr:row>
      <xdr:rowOff>24564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4A38C53A-3B2B-4742-9790-087E3A8D9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6950" y="1333500"/>
          <a:ext cx="3505200" cy="1777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60476</xdr:rowOff>
    </xdr:from>
    <xdr:to>
      <xdr:col>0</xdr:col>
      <xdr:colOff>2024743</xdr:colOff>
      <xdr:row>5</xdr:row>
      <xdr:rowOff>57220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E79ED4C9-81C4-4251-B8BE-AE35555B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49847"/>
          <a:ext cx="2024743" cy="1869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3730</xdr:colOff>
      <xdr:row>3</xdr:row>
      <xdr:rowOff>1</xdr:rowOff>
    </xdr:to>
    <xdr:pic>
      <xdr:nvPicPr>
        <xdr:cNvPr id="395" name="Imagem 394">
          <a:extLst>
            <a:ext uri="{FF2B5EF4-FFF2-40B4-BE49-F238E27FC236}">
              <a16:creationId xmlns:a16="http://schemas.microsoft.com/office/drawing/2014/main" id="{B17F47BC-919F-4084-B8E0-1DBD2EAB2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44687"/>
          <a:ext cx="2148216" cy="187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397493</xdr:colOff>
      <xdr:row>3</xdr:row>
      <xdr:rowOff>40822</xdr:rowOff>
    </xdr:from>
    <xdr:to>
      <xdr:col>0</xdr:col>
      <xdr:colOff>1758124</xdr:colOff>
      <xdr:row>3</xdr:row>
      <xdr:rowOff>1850801</xdr:rowOff>
    </xdr:to>
    <xdr:pic>
      <xdr:nvPicPr>
        <xdr:cNvPr id="406" name="Imagem 405">
          <a:extLst>
            <a:ext uri="{FF2B5EF4-FFF2-40B4-BE49-F238E27FC236}">
              <a16:creationId xmlns:a16="http://schemas.microsoft.com/office/drawing/2014/main" id="{D0427878-2E69-48E3-BCA5-47160A36F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493" y="5102679"/>
          <a:ext cx="1351666" cy="1809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286225</xdr:colOff>
      <xdr:row>8</xdr:row>
      <xdr:rowOff>56108</xdr:rowOff>
    </xdr:from>
    <xdr:to>
      <xdr:col>0</xdr:col>
      <xdr:colOff>1838311</xdr:colOff>
      <xdr:row>8</xdr:row>
      <xdr:rowOff>1835332</xdr:rowOff>
    </xdr:to>
    <xdr:pic>
      <xdr:nvPicPr>
        <xdr:cNvPr id="407" name="Imagem 406">
          <a:extLst>
            <a:ext uri="{FF2B5EF4-FFF2-40B4-BE49-F238E27FC236}">
              <a16:creationId xmlns:a16="http://schemas.microsoft.com/office/drawing/2014/main" id="{E2536238-3433-4FCA-A2FE-3FA8E15C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225" y="15034851"/>
          <a:ext cx="1552086" cy="177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460318</xdr:colOff>
      <xdr:row>5</xdr:row>
      <xdr:rowOff>32657</xdr:rowOff>
    </xdr:from>
    <xdr:to>
      <xdr:col>0</xdr:col>
      <xdr:colOff>1687285</xdr:colOff>
      <xdr:row>5</xdr:row>
      <xdr:rowOff>1864259</xdr:rowOff>
    </xdr:to>
    <xdr:pic>
      <xdr:nvPicPr>
        <xdr:cNvPr id="408" name="Imagem 407">
          <a:extLst>
            <a:ext uri="{FF2B5EF4-FFF2-40B4-BE49-F238E27FC236}">
              <a16:creationId xmlns:a16="http://schemas.microsoft.com/office/drawing/2014/main" id="{528F3A96-307A-460B-9735-54EC24C82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318" y="9394371"/>
          <a:ext cx="1226967" cy="1831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293908</xdr:rowOff>
    </xdr:from>
    <xdr:to>
      <xdr:col>1</xdr:col>
      <xdr:colOff>35398</xdr:colOff>
      <xdr:row>6</xdr:row>
      <xdr:rowOff>1625230</xdr:rowOff>
    </xdr:to>
    <xdr:pic>
      <xdr:nvPicPr>
        <xdr:cNvPr id="409" name="Imagem 408">
          <a:extLst>
            <a:ext uri="{FF2B5EF4-FFF2-40B4-BE49-F238E27FC236}">
              <a16:creationId xmlns:a16="http://schemas.microsoft.com/office/drawing/2014/main" id="{58A411C9-BC15-4726-B749-AD0C04111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27965"/>
          <a:ext cx="2179884" cy="1331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307280</xdr:colOff>
      <xdr:row>7</xdr:row>
      <xdr:rowOff>54429</xdr:rowOff>
    </xdr:from>
    <xdr:to>
      <xdr:col>0</xdr:col>
      <xdr:colOff>1798749</xdr:colOff>
      <xdr:row>7</xdr:row>
      <xdr:rowOff>1849891</xdr:rowOff>
    </xdr:to>
    <xdr:pic>
      <xdr:nvPicPr>
        <xdr:cNvPr id="410" name="Imagem 409">
          <a:extLst>
            <a:ext uri="{FF2B5EF4-FFF2-40B4-BE49-F238E27FC236}">
              <a16:creationId xmlns:a16="http://schemas.microsoft.com/office/drawing/2014/main" id="{5A7EEDEA-97DA-4AE2-9E55-1B17720A6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280" y="13160829"/>
          <a:ext cx="1491469" cy="1795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156666</xdr:colOff>
      <xdr:row>9</xdr:row>
      <xdr:rowOff>47080</xdr:rowOff>
    </xdr:from>
    <xdr:to>
      <xdr:col>0</xdr:col>
      <xdr:colOff>1987038</xdr:colOff>
      <xdr:row>9</xdr:row>
      <xdr:rowOff>1835330</xdr:rowOff>
    </xdr:to>
    <xdr:pic>
      <xdr:nvPicPr>
        <xdr:cNvPr id="411" name="Imagem 410">
          <a:extLst>
            <a:ext uri="{FF2B5EF4-FFF2-40B4-BE49-F238E27FC236}">
              <a16:creationId xmlns:a16="http://schemas.microsoft.com/office/drawing/2014/main" id="{0917CB56-3A2A-4721-A89F-1301EF7E7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666" y="16898166"/>
          <a:ext cx="1830372" cy="178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252144</xdr:rowOff>
    </xdr:from>
    <xdr:to>
      <xdr:col>1</xdr:col>
      <xdr:colOff>21771</xdr:colOff>
      <xdr:row>10</xdr:row>
      <xdr:rowOff>1657887</xdr:rowOff>
    </xdr:to>
    <xdr:pic>
      <xdr:nvPicPr>
        <xdr:cNvPr id="412" name="Imagem 411">
          <a:extLst>
            <a:ext uri="{FF2B5EF4-FFF2-40B4-BE49-F238E27FC236}">
              <a16:creationId xmlns:a16="http://schemas.microsoft.com/office/drawing/2014/main" id="{00FB355E-876F-4A28-8247-AD0FAF37E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975573"/>
          <a:ext cx="2166257" cy="1405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206012</xdr:colOff>
      <xdr:row>11</xdr:row>
      <xdr:rowOff>48985</xdr:rowOff>
    </xdr:from>
    <xdr:to>
      <xdr:col>0</xdr:col>
      <xdr:colOff>1917506</xdr:colOff>
      <xdr:row>11</xdr:row>
      <xdr:rowOff>1831022</xdr:rowOff>
    </xdr:to>
    <xdr:pic>
      <xdr:nvPicPr>
        <xdr:cNvPr id="413" name="Imagem 412">
          <a:extLst>
            <a:ext uri="{FF2B5EF4-FFF2-40B4-BE49-F238E27FC236}">
              <a16:creationId xmlns:a16="http://schemas.microsoft.com/office/drawing/2014/main" id="{74201531-568D-4B8E-9EF2-3FD91466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012" y="20644756"/>
          <a:ext cx="1711494" cy="1782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347801</xdr:colOff>
      <xdr:row>12</xdr:row>
      <xdr:rowOff>40822</xdr:rowOff>
    </xdr:from>
    <xdr:to>
      <xdr:col>0</xdr:col>
      <xdr:colOff>1726188</xdr:colOff>
      <xdr:row>12</xdr:row>
      <xdr:rowOff>1850572</xdr:rowOff>
    </xdr:to>
    <xdr:pic>
      <xdr:nvPicPr>
        <xdr:cNvPr id="414" name="Imagem 413">
          <a:extLst>
            <a:ext uri="{FF2B5EF4-FFF2-40B4-BE49-F238E27FC236}">
              <a16:creationId xmlns:a16="http://schemas.microsoft.com/office/drawing/2014/main" id="{49671602-F23B-47A8-A704-9DBD5A0C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801" y="22508936"/>
          <a:ext cx="1378387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361516</xdr:colOff>
      <xdr:row>15</xdr:row>
      <xdr:rowOff>10886</xdr:rowOff>
    </xdr:from>
    <xdr:to>
      <xdr:col>0</xdr:col>
      <xdr:colOff>1835727</xdr:colOff>
      <xdr:row>15</xdr:row>
      <xdr:rowOff>1849962</xdr:rowOff>
    </xdr:to>
    <xdr:pic>
      <xdr:nvPicPr>
        <xdr:cNvPr id="418" name="Imagem 417">
          <a:extLst>
            <a:ext uri="{FF2B5EF4-FFF2-40B4-BE49-F238E27FC236}">
              <a16:creationId xmlns:a16="http://schemas.microsoft.com/office/drawing/2014/main" id="{FA86F7E3-B8A8-49EA-9DCC-619942F4F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516" y="28096029"/>
          <a:ext cx="1474211" cy="183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10886</xdr:colOff>
      <xdr:row>14</xdr:row>
      <xdr:rowOff>279051</xdr:rowOff>
    </xdr:from>
    <xdr:to>
      <xdr:col>0</xdr:col>
      <xdr:colOff>2100943</xdr:colOff>
      <xdr:row>14</xdr:row>
      <xdr:rowOff>1679665</xdr:rowOff>
    </xdr:to>
    <xdr:pic>
      <xdr:nvPicPr>
        <xdr:cNvPr id="419" name="Imagem 418">
          <a:extLst>
            <a:ext uri="{FF2B5EF4-FFF2-40B4-BE49-F238E27FC236}">
              <a16:creationId xmlns:a16="http://schemas.microsoft.com/office/drawing/2014/main" id="{963757A6-E56B-4F26-B688-4F6A6F9C4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6" y="26491851"/>
          <a:ext cx="2090057" cy="140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482398</xdr:colOff>
      <xdr:row>16</xdr:row>
      <xdr:rowOff>39863</xdr:rowOff>
    </xdr:from>
    <xdr:to>
      <xdr:col>0</xdr:col>
      <xdr:colOff>1663049</xdr:colOff>
      <xdr:row>17</xdr:row>
      <xdr:rowOff>22845</xdr:rowOff>
    </xdr:to>
    <xdr:pic>
      <xdr:nvPicPr>
        <xdr:cNvPr id="420" name="Imagem 419">
          <a:extLst>
            <a:ext uri="{FF2B5EF4-FFF2-40B4-BE49-F238E27FC236}">
              <a16:creationId xmlns:a16="http://schemas.microsoft.com/office/drawing/2014/main" id="{88F54697-6CD7-4680-975C-F4C1509B8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398" y="29336042"/>
          <a:ext cx="1171686" cy="1856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397331</xdr:colOff>
      <xdr:row>13</xdr:row>
      <xdr:rowOff>22755</xdr:rowOff>
    </xdr:from>
    <xdr:to>
      <xdr:col>0</xdr:col>
      <xdr:colOff>1719946</xdr:colOff>
      <xdr:row>14</xdr:row>
      <xdr:rowOff>5405</xdr:rowOff>
    </xdr:to>
    <xdr:pic>
      <xdr:nvPicPr>
        <xdr:cNvPr id="421" name="Imagem 420">
          <a:extLst>
            <a:ext uri="{FF2B5EF4-FFF2-40B4-BE49-F238E27FC236}">
              <a16:creationId xmlns:a16="http://schemas.microsoft.com/office/drawing/2014/main" id="{60E09858-3230-4E95-8D72-76FD8C37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331" y="24363212"/>
          <a:ext cx="1322615" cy="1854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315520</xdr:colOff>
      <xdr:row>18</xdr:row>
      <xdr:rowOff>81931</xdr:rowOff>
    </xdr:from>
    <xdr:to>
      <xdr:col>0</xdr:col>
      <xdr:colOff>1860253</xdr:colOff>
      <xdr:row>18</xdr:row>
      <xdr:rowOff>1831813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748231C7-29C3-4029-A5F2-0C44EFAD9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520" y="33784102"/>
          <a:ext cx="1544733" cy="1749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446403</xdr:colOff>
      <xdr:row>19</xdr:row>
      <xdr:rowOff>43851</xdr:rowOff>
    </xdr:from>
    <xdr:to>
      <xdr:col>0</xdr:col>
      <xdr:colOff>1684026</xdr:colOff>
      <xdr:row>20</xdr:row>
      <xdr:rowOff>16946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D0C62C79-0E98-4DF3-AC08-121DE10CC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03" y="35618365"/>
          <a:ext cx="1237623" cy="184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502652</xdr:colOff>
      <xdr:row>17</xdr:row>
      <xdr:rowOff>68034</xdr:rowOff>
    </xdr:from>
    <xdr:to>
      <xdr:col>0</xdr:col>
      <xdr:colOff>1650534</xdr:colOff>
      <xdr:row>17</xdr:row>
      <xdr:rowOff>1847887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A67FBD48-EDAE-45B5-9272-F284E8FC7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652" y="31897863"/>
          <a:ext cx="1147882" cy="1779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309697</xdr:colOff>
      <xdr:row>20</xdr:row>
      <xdr:rowOff>58514</xdr:rowOff>
    </xdr:from>
    <xdr:to>
      <xdr:col>0</xdr:col>
      <xdr:colOff>1803388</xdr:colOff>
      <xdr:row>20</xdr:row>
      <xdr:rowOff>1852255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85CBA57-E3E5-49E0-BA60-8EA2BA65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697" y="37505371"/>
          <a:ext cx="1493691" cy="1793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531333</xdr:colOff>
      <xdr:row>26</xdr:row>
      <xdr:rowOff>112693</xdr:rowOff>
    </xdr:from>
    <xdr:to>
      <xdr:col>0</xdr:col>
      <xdr:colOff>1657896</xdr:colOff>
      <xdr:row>26</xdr:row>
      <xdr:rowOff>1807573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DE47C95C-FD8B-4ADA-969A-E6D13FAFE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1333" y="48793607"/>
          <a:ext cx="1126563" cy="169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646139</xdr:colOff>
      <xdr:row>22</xdr:row>
      <xdr:rowOff>58835</xdr:rowOff>
    </xdr:from>
    <xdr:to>
      <xdr:col>0</xdr:col>
      <xdr:colOff>1379478</xdr:colOff>
      <xdr:row>22</xdr:row>
      <xdr:rowOff>1802426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5F480729-914C-41DE-A031-5CE8892E0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6139" y="41250378"/>
          <a:ext cx="733339" cy="1743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735235</xdr:colOff>
      <xdr:row>21</xdr:row>
      <xdr:rowOff>39654</xdr:rowOff>
    </xdr:from>
    <xdr:to>
      <xdr:col>0</xdr:col>
      <xdr:colOff>1307633</xdr:colOff>
      <xdr:row>21</xdr:row>
      <xdr:rowOff>1869010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4F1E188B-E88D-41E8-BCDE-D0103995D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235" y="39358854"/>
          <a:ext cx="572398" cy="1829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214423</xdr:colOff>
      <xdr:row>24</xdr:row>
      <xdr:rowOff>118944</xdr:rowOff>
    </xdr:from>
    <xdr:to>
      <xdr:col>0</xdr:col>
      <xdr:colOff>1807028</xdr:colOff>
      <xdr:row>24</xdr:row>
      <xdr:rowOff>1698945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D5014DBF-B07C-4288-97EB-ECDD14D0B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423" y="45055173"/>
          <a:ext cx="1592605" cy="1580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359228</xdr:colOff>
      <xdr:row>23</xdr:row>
      <xdr:rowOff>250371</xdr:rowOff>
    </xdr:from>
    <xdr:to>
      <xdr:col>0</xdr:col>
      <xdr:colOff>1967226</xdr:colOff>
      <xdr:row>23</xdr:row>
      <xdr:rowOff>1632856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14DD33B1-D6CF-42BF-9B8B-7637D8399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228" y="43314257"/>
          <a:ext cx="1607998" cy="138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244928</xdr:colOff>
      <xdr:row>25</xdr:row>
      <xdr:rowOff>134411</xdr:rowOff>
    </xdr:from>
    <xdr:to>
      <xdr:col>0</xdr:col>
      <xdr:colOff>1669958</xdr:colOff>
      <xdr:row>25</xdr:row>
      <xdr:rowOff>1809266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EFBC8FE5-E2E6-4849-9B6E-88C06EEEE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46208197"/>
          <a:ext cx="1427495" cy="167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705669</xdr:colOff>
      <xdr:row>27</xdr:row>
      <xdr:rowOff>87086</xdr:rowOff>
    </xdr:from>
    <xdr:to>
      <xdr:col>0</xdr:col>
      <xdr:colOff>1410284</xdr:colOff>
      <xdr:row>27</xdr:row>
      <xdr:rowOff>1854925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3C2890EA-A999-406C-96BD-2BA87E3B2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669" y="50640343"/>
          <a:ext cx="704615" cy="176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805484</xdr:colOff>
      <xdr:row>35</xdr:row>
      <xdr:rowOff>31553</xdr:rowOff>
    </xdr:from>
    <xdr:to>
      <xdr:col>0</xdr:col>
      <xdr:colOff>1231625</xdr:colOff>
      <xdr:row>35</xdr:row>
      <xdr:rowOff>1848396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B656719A-4F56-4EBC-B66E-36BEC4DBA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484" y="65563553"/>
          <a:ext cx="426141" cy="1816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416486</xdr:colOff>
      <xdr:row>29</xdr:row>
      <xdr:rowOff>54916</xdr:rowOff>
    </xdr:from>
    <xdr:to>
      <xdr:col>0</xdr:col>
      <xdr:colOff>1708771</xdr:colOff>
      <xdr:row>29</xdr:row>
      <xdr:rowOff>1825262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FF6E0828-6056-46C7-9E34-A8CF8CA3B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486" y="54352859"/>
          <a:ext cx="1292285" cy="1770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276497</xdr:colOff>
      <xdr:row>31</xdr:row>
      <xdr:rowOff>228599</xdr:rowOff>
    </xdr:from>
    <xdr:to>
      <xdr:col>0</xdr:col>
      <xdr:colOff>1885764</xdr:colOff>
      <xdr:row>31</xdr:row>
      <xdr:rowOff>1719941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6732E47F-C5FA-4AA0-9D75-39D1A0844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497" y="58271228"/>
          <a:ext cx="1609267" cy="1491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141200</xdr:colOff>
      <xdr:row>32</xdr:row>
      <xdr:rowOff>368791</xdr:rowOff>
    </xdr:from>
    <xdr:to>
      <xdr:col>0</xdr:col>
      <xdr:colOff>2000860</xdr:colOff>
      <xdr:row>32</xdr:row>
      <xdr:rowOff>1412258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37F3ED3-7E21-4F3A-8CC3-3E6AE5F2C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00" y="60283762"/>
          <a:ext cx="1859660" cy="104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630957</xdr:colOff>
      <xdr:row>34</xdr:row>
      <xdr:rowOff>67679</xdr:rowOff>
    </xdr:from>
    <xdr:to>
      <xdr:col>0</xdr:col>
      <xdr:colOff>1436861</xdr:colOff>
      <xdr:row>34</xdr:row>
      <xdr:rowOff>1809488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6D4B6959-3662-45D0-961D-4C2D25044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957" y="63727336"/>
          <a:ext cx="805904" cy="1741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462598</xdr:colOff>
      <xdr:row>33</xdr:row>
      <xdr:rowOff>37221</xdr:rowOff>
    </xdr:from>
    <xdr:to>
      <xdr:col>0</xdr:col>
      <xdr:colOff>1516221</xdr:colOff>
      <xdr:row>33</xdr:row>
      <xdr:rowOff>1826710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88DC0161-56E8-408E-9CDC-AC1111A47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598" y="61824535"/>
          <a:ext cx="1053623" cy="178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486276</xdr:colOff>
      <xdr:row>30</xdr:row>
      <xdr:rowOff>15511</xdr:rowOff>
    </xdr:from>
    <xdr:to>
      <xdr:col>0</xdr:col>
      <xdr:colOff>1670286</xdr:colOff>
      <xdr:row>31</xdr:row>
      <xdr:rowOff>15344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C25D7896-2E84-415E-A1D4-D39CB0419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276" y="56185797"/>
          <a:ext cx="1184010" cy="1872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446064</xdr:colOff>
      <xdr:row>42</xdr:row>
      <xdr:rowOff>58240</xdr:rowOff>
    </xdr:from>
    <xdr:to>
      <xdr:col>0</xdr:col>
      <xdr:colOff>1740049</xdr:colOff>
      <xdr:row>43</xdr:row>
      <xdr:rowOff>19324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4233840C-F864-4FF0-9419-E2582869F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064" y="78696640"/>
          <a:ext cx="1293985" cy="1833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559955</xdr:colOff>
      <xdr:row>41</xdr:row>
      <xdr:rowOff>75726</xdr:rowOff>
    </xdr:from>
    <xdr:to>
      <xdr:col>0</xdr:col>
      <xdr:colOff>1503542</xdr:colOff>
      <xdr:row>41</xdr:row>
      <xdr:rowOff>1816745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75A678AB-29F9-4F4E-8285-B2F1745D4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9955" y="76841783"/>
          <a:ext cx="943587" cy="174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639564</xdr:colOff>
      <xdr:row>43</xdr:row>
      <xdr:rowOff>56900</xdr:rowOff>
    </xdr:from>
    <xdr:to>
      <xdr:col>0</xdr:col>
      <xdr:colOff>1303929</xdr:colOff>
      <xdr:row>43</xdr:row>
      <xdr:rowOff>1855854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15DEFE65-B4BB-47AC-8A49-E882FC855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564" y="80567643"/>
          <a:ext cx="664365" cy="1798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43543</xdr:colOff>
      <xdr:row>37</xdr:row>
      <xdr:rowOff>482511</xdr:rowOff>
    </xdr:from>
    <xdr:to>
      <xdr:col>0</xdr:col>
      <xdr:colOff>2092657</xdr:colOff>
      <xdr:row>37</xdr:row>
      <xdr:rowOff>1556657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37B1C9DF-BB2E-414B-9376-968427711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9759197"/>
          <a:ext cx="2049114" cy="1074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150574</xdr:colOff>
      <xdr:row>40</xdr:row>
      <xdr:rowOff>294732</xdr:rowOff>
    </xdr:from>
    <xdr:to>
      <xdr:col>0</xdr:col>
      <xdr:colOff>2057388</xdr:colOff>
      <xdr:row>40</xdr:row>
      <xdr:rowOff>1653665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222F5C37-8762-484B-95E0-DC158857B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574" y="74970732"/>
          <a:ext cx="1906814" cy="1358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689414</xdr:colOff>
      <xdr:row>38</xdr:row>
      <xdr:rowOff>41477</xdr:rowOff>
    </xdr:from>
    <xdr:to>
      <xdr:col>0</xdr:col>
      <xdr:colOff>1492144</xdr:colOff>
      <xdr:row>38</xdr:row>
      <xdr:rowOff>1844365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2AB25A21-C7AF-4C8B-972D-886098FB1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9414" y="70349584"/>
          <a:ext cx="793765" cy="1802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565726</xdr:colOff>
      <xdr:row>39</xdr:row>
      <xdr:rowOff>6483</xdr:rowOff>
    </xdr:from>
    <xdr:to>
      <xdr:col>0</xdr:col>
      <xdr:colOff>1872936</xdr:colOff>
      <xdr:row>39</xdr:row>
      <xdr:rowOff>952615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9D6AC2A6-B36B-47CD-BA11-BEF941A5D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5086"/>
        <a:stretch/>
      </xdr:blipFill>
      <xdr:spPr bwMode="auto">
        <a:xfrm>
          <a:off x="565726" y="72880187"/>
          <a:ext cx="1307210" cy="94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358999</xdr:colOff>
      <xdr:row>39</xdr:row>
      <xdr:rowOff>885289</xdr:rowOff>
    </xdr:from>
    <xdr:to>
      <xdr:col>0</xdr:col>
      <xdr:colOff>1994008</xdr:colOff>
      <xdr:row>39</xdr:row>
      <xdr:rowOff>1796143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A2F48F4C-B052-47C3-AF1A-414170146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3075"/>
        <a:stretch/>
      </xdr:blipFill>
      <xdr:spPr bwMode="auto">
        <a:xfrm>
          <a:off x="358999" y="73906660"/>
          <a:ext cx="1635009" cy="91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779418</xdr:colOff>
      <xdr:row>50</xdr:row>
      <xdr:rowOff>54428</xdr:rowOff>
    </xdr:from>
    <xdr:to>
      <xdr:col>0</xdr:col>
      <xdr:colOff>1326729</xdr:colOff>
      <xdr:row>50</xdr:row>
      <xdr:rowOff>1828011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822140D5-6206-48DE-9CD6-5FAF62E2D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418" y="92732678"/>
          <a:ext cx="545966" cy="177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209805</xdr:colOff>
      <xdr:row>47</xdr:row>
      <xdr:rowOff>117214</xdr:rowOff>
    </xdr:from>
    <xdr:to>
      <xdr:col>0</xdr:col>
      <xdr:colOff>1744965</xdr:colOff>
      <xdr:row>47</xdr:row>
      <xdr:rowOff>1847412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148825D-970B-4D03-8FFF-3B626F765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805" y="88117328"/>
          <a:ext cx="1535160" cy="1730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261258</xdr:colOff>
      <xdr:row>51</xdr:row>
      <xdr:rowOff>219347</xdr:rowOff>
    </xdr:from>
    <xdr:to>
      <xdr:col>0</xdr:col>
      <xdr:colOff>2077486</xdr:colOff>
      <xdr:row>51</xdr:row>
      <xdr:rowOff>1715791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944BA5E0-008A-485C-B62D-70FA710B0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258" y="95708833"/>
          <a:ext cx="1816228" cy="149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255926</xdr:colOff>
      <xdr:row>48</xdr:row>
      <xdr:rowOff>154232</xdr:rowOff>
    </xdr:from>
    <xdr:to>
      <xdr:col>0</xdr:col>
      <xdr:colOff>1892431</xdr:colOff>
      <xdr:row>48</xdr:row>
      <xdr:rowOff>1770215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3DFC210-4F68-4BCA-9CA2-EC3AA701A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926" y="89104125"/>
          <a:ext cx="1619920" cy="161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383722</xdr:colOff>
      <xdr:row>45</xdr:row>
      <xdr:rowOff>65314</xdr:rowOff>
    </xdr:from>
    <xdr:to>
      <xdr:col>0</xdr:col>
      <xdr:colOff>1920235</xdr:colOff>
      <xdr:row>45</xdr:row>
      <xdr:rowOff>1813369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2E7E464-ECAD-4E1D-A69B-828B3683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722" y="84320743"/>
          <a:ext cx="1536513" cy="1748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84011</xdr:colOff>
      <xdr:row>46</xdr:row>
      <xdr:rowOff>185328</xdr:rowOff>
    </xdr:from>
    <xdr:to>
      <xdr:col>0</xdr:col>
      <xdr:colOff>1894115</xdr:colOff>
      <xdr:row>46</xdr:row>
      <xdr:rowOff>1650851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A72F0813-1C4B-4994-8F02-F9C8B2273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11" y="86313099"/>
          <a:ext cx="1810104" cy="146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535273</xdr:colOff>
      <xdr:row>49</xdr:row>
      <xdr:rowOff>52999</xdr:rowOff>
    </xdr:from>
    <xdr:to>
      <xdr:col>0</xdr:col>
      <xdr:colOff>1630729</xdr:colOff>
      <xdr:row>49</xdr:row>
      <xdr:rowOff>1848667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B193314F-26F0-416E-B1EA-0571A9BC2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273" y="90867070"/>
          <a:ext cx="1082681" cy="179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1164772</xdr:colOff>
      <xdr:row>51</xdr:row>
      <xdr:rowOff>544013</xdr:rowOff>
    </xdr:from>
    <xdr:to>
      <xdr:col>0</xdr:col>
      <xdr:colOff>1649496</xdr:colOff>
      <xdr:row>51</xdr:row>
      <xdr:rowOff>1225896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C5253081-BA4D-4B25-B085-98152C2E9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4772" y="96033499"/>
          <a:ext cx="484724" cy="681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579559</xdr:colOff>
      <xdr:row>55</xdr:row>
      <xdr:rowOff>95250</xdr:rowOff>
    </xdr:from>
    <xdr:to>
      <xdr:col>0</xdr:col>
      <xdr:colOff>1343913</xdr:colOff>
      <xdr:row>55</xdr:row>
      <xdr:rowOff>1844511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5D328358-FC93-4080-90D7-DF192FFD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559" y="102094393"/>
          <a:ext cx="755389" cy="174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479245</xdr:colOff>
      <xdr:row>53</xdr:row>
      <xdr:rowOff>100975</xdr:rowOff>
    </xdr:from>
    <xdr:to>
      <xdr:col>0</xdr:col>
      <xdr:colOff>1693529</xdr:colOff>
      <xdr:row>53</xdr:row>
      <xdr:rowOff>1842035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E87A961A-D054-4267-A5DB-AF6FBA4FB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245" y="99335146"/>
          <a:ext cx="1214284" cy="174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552222</xdr:colOff>
      <xdr:row>58</xdr:row>
      <xdr:rowOff>60197</xdr:rowOff>
    </xdr:from>
    <xdr:to>
      <xdr:col>0</xdr:col>
      <xdr:colOff>1549490</xdr:colOff>
      <xdr:row>58</xdr:row>
      <xdr:rowOff>1771104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362A7159-99FF-4EB8-8605-BF58511A7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222" y="107651876"/>
          <a:ext cx="978778" cy="172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759619</xdr:colOff>
      <xdr:row>56</xdr:row>
      <xdr:rowOff>87369</xdr:rowOff>
    </xdr:from>
    <xdr:to>
      <xdr:col>0</xdr:col>
      <xdr:colOff>1096782</xdr:colOff>
      <xdr:row>56</xdr:row>
      <xdr:rowOff>1771106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C3413B26-92DA-44EA-8705-4C27FF160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619" y="103950690"/>
          <a:ext cx="337723" cy="1695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824070</xdr:colOff>
      <xdr:row>57</xdr:row>
      <xdr:rowOff>54433</xdr:rowOff>
    </xdr:from>
    <xdr:to>
      <xdr:col>0</xdr:col>
      <xdr:colOff>1374627</xdr:colOff>
      <xdr:row>57</xdr:row>
      <xdr:rowOff>1842407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E56D28A6-5BFC-4106-9B47-6AD13A11A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070" y="106777976"/>
          <a:ext cx="550557" cy="1787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682169</xdr:colOff>
      <xdr:row>59</xdr:row>
      <xdr:rowOff>74245</xdr:rowOff>
    </xdr:from>
    <xdr:to>
      <xdr:col>0</xdr:col>
      <xdr:colOff>1407506</xdr:colOff>
      <xdr:row>59</xdr:row>
      <xdr:rowOff>1811602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65616D4C-F7F4-493C-836C-7057B7929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169" y="110542474"/>
          <a:ext cx="725337" cy="173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106726</xdr:colOff>
      <xdr:row>54</xdr:row>
      <xdr:rowOff>360073</xdr:rowOff>
    </xdr:from>
    <xdr:to>
      <xdr:col>0</xdr:col>
      <xdr:colOff>2010848</xdr:colOff>
      <xdr:row>54</xdr:row>
      <xdr:rowOff>1658167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A78EB5E7-3B73-4887-A144-C43DDCC0D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26" y="100495037"/>
          <a:ext cx="1879917" cy="1298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86</xdr:row>
      <xdr:rowOff>116204</xdr:rowOff>
    </xdr:from>
    <xdr:to>
      <xdr:col>0</xdr:col>
      <xdr:colOff>1592819</xdr:colOff>
      <xdr:row>86</xdr:row>
      <xdr:rowOff>1699259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D6D0C50D-F6A2-4EC3-A1D2-AC543245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41314804"/>
          <a:ext cx="1334299" cy="1586865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88</xdr:row>
      <xdr:rowOff>345706</xdr:rowOff>
    </xdr:from>
    <xdr:to>
      <xdr:col>0</xdr:col>
      <xdr:colOff>2078825</xdr:colOff>
      <xdr:row>88</xdr:row>
      <xdr:rowOff>1654627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3CE849B7-3DAE-4269-B546-121D088B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63239535"/>
          <a:ext cx="2013511" cy="1308921"/>
        </a:xfrm>
        <a:prstGeom prst="rect">
          <a:avLst/>
        </a:prstGeom>
      </xdr:spPr>
    </xdr:pic>
    <xdr:clientData/>
  </xdr:twoCellAnchor>
  <xdr:twoCellAnchor editAs="oneCell">
    <xdr:from>
      <xdr:col>0</xdr:col>
      <xdr:colOff>488925</xdr:colOff>
      <xdr:row>89</xdr:row>
      <xdr:rowOff>87444</xdr:rowOff>
    </xdr:from>
    <xdr:to>
      <xdr:col>0</xdr:col>
      <xdr:colOff>1537641</xdr:colOff>
      <xdr:row>89</xdr:row>
      <xdr:rowOff>1828800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93927F6B-6EF9-4DDE-B60D-97521976F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25" y="164853615"/>
          <a:ext cx="1048716" cy="1741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54431</xdr:colOff>
      <xdr:row>87</xdr:row>
      <xdr:rowOff>21771</xdr:rowOff>
    </xdr:from>
    <xdr:to>
      <xdr:col>0</xdr:col>
      <xdr:colOff>2090685</xdr:colOff>
      <xdr:row>87</xdr:row>
      <xdr:rowOff>1864989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8A1E9F5A-8B52-457C-BCB7-C7A34C8E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1" y="161043257"/>
          <a:ext cx="2036254" cy="1843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403386</xdr:colOff>
      <xdr:row>90</xdr:row>
      <xdr:rowOff>25853</xdr:rowOff>
    </xdr:from>
    <xdr:to>
      <xdr:col>0</xdr:col>
      <xdr:colOff>1612614</xdr:colOff>
      <xdr:row>90</xdr:row>
      <xdr:rowOff>1867345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B3CAA524-58BB-486A-A13F-C01D0EC9C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386" y="166664367"/>
          <a:ext cx="1209228" cy="1841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174173</xdr:colOff>
      <xdr:row>91</xdr:row>
      <xdr:rowOff>16170</xdr:rowOff>
    </xdr:from>
    <xdr:to>
      <xdr:col>0</xdr:col>
      <xdr:colOff>2002972</xdr:colOff>
      <xdr:row>91</xdr:row>
      <xdr:rowOff>1861568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9ECF69A1-A845-434E-B34C-F5FB8A54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173" y="168527027"/>
          <a:ext cx="1828799" cy="1845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24622</xdr:colOff>
      <xdr:row>93</xdr:row>
      <xdr:rowOff>55298</xdr:rowOff>
    </xdr:from>
    <xdr:to>
      <xdr:col>0</xdr:col>
      <xdr:colOff>2100942</xdr:colOff>
      <xdr:row>93</xdr:row>
      <xdr:rowOff>1822203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B62AD9AD-8F16-4F58-9A26-9AA237DD5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22" y="172310841"/>
          <a:ext cx="2076320" cy="176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65069</xdr:colOff>
      <xdr:row>92</xdr:row>
      <xdr:rowOff>76201</xdr:rowOff>
    </xdr:from>
    <xdr:to>
      <xdr:col>0</xdr:col>
      <xdr:colOff>2094089</xdr:colOff>
      <xdr:row>92</xdr:row>
      <xdr:rowOff>1850571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C8EE4D2F-5759-4C7B-B87E-4044D944F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69" y="170459401"/>
          <a:ext cx="2029020" cy="1774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225091</xdr:colOff>
      <xdr:row>94</xdr:row>
      <xdr:rowOff>61231</xdr:rowOff>
    </xdr:from>
    <xdr:to>
      <xdr:col>0</xdr:col>
      <xdr:colOff>1908268</xdr:colOff>
      <xdr:row>94</xdr:row>
      <xdr:rowOff>1802539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A1F53318-59B2-452B-88AE-2B3760396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091" y="174189117"/>
          <a:ext cx="1683177" cy="1741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475913</xdr:colOff>
      <xdr:row>97</xdr:row>
      <xdr:rowOff>28201</xdr:rowOff>
    </xdr:from>
    <xdr:to>
      <xdr:col>0</xdr:col>
      <xdr:colOff>1781431</xdr:colOff>
      <xdr:row>97</xdr:row>
      <xdr:rowOff>1824070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295DA95D-3E34-4362-B9BC-C63994F2E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913" y="179773115"/>
          <a:ext cx="1305518" cy="1795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88991</xdr:colOff>
      <xdr:row>98</xdr:row>
      <xdr:rowOff>64817</xdr:rowOff>
    </xdr:from>
    <xdr:to>
      <xdr:col>0</xdr:col>
      <xdr:colOff>2057401</xdr:colOff>
      <xdr:row>98</xdr:row>
      <xdr:rowOff>1828604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54DB0225-0A05-4163-8ACA-D74C7C820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91" y="181682074"/>
          <a:ext cx="1968410" cy="1763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51623</xdr:colOff>
      <xdr:row>95</xdr:row>
      <xdr:rowOff>333373</xdr:rowOff>
    </xdr:from>
    <xdr:to>
      <xdr:col>0</xdr:col>
      <xdr:colOff>2089934</xdr:colOff>
      <xdr:row>95</xdr:row>
      <xdr:rowOff>1621970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334974D2-F7E1-4829-B98C-1DC5BA1FF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623" y="176333602"/>
          <a:ext cx="2038311" cy="1288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21772</xdr:colOff>
      <xdr:row>96</xdr:row>
      <xdr:rowOff>50777</xdr:rowOff>
    </xdr:from>
    <xdr:to>
      <xdr:col>0</xdr:col>
      <xdr:colOff>2100943</xdr:colOff>
      <xdr:row>96</xdr:row>
      <xdr:rowOff>1813540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3BFCF621-43BE-4791-87CE-88247E0F3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2" y="177923348"/>
          <a:ext cx="2079171" cy="1762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122709</xdr:rowOff>
    </xdr:from>
    <xdr:to>
      <xdr:col>0</xdr:col>
      <xdr:colOff>2111829</xdr:colOff>
      <xdr:row>101</xdr:row>
      <xdr:rowOff>1749738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E8729D31-75BB-4934-9189-85B6D811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7356995"/>
          <a:ext cx="2111829" cy="1627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221279</xdr:colOff>
      <xdr:row>99</xdr:row>
      <xdr:rowOff>53340</xdr:rowOff>
    </xdr:from>
    <xdr:to>
      <xdr:col>0</xdr:col>
      <xdr:colOff>1991954</xdr:colOff>
      <xdr:row>99</xdr:row>
      <xdr:rowOff>1828800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BB65665C-4205-4BCE-B16A-3687D251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279" y="183542940"/>
          <a:ext cx="1770675" cy="177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210756</xdr:colOff>
      <xdr:row>102</xdr:row>
      <xdr:rowOff>21191</xdr:rowOff>
    </xdr:from>
    <xdr:to>
      <xdr:col>0</xdr:col>
      <xdr:colOff>1992086</xdr:colOff>
      <xdr:row>102</xdr:row>
      <xdr:rowOff>1856919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9816FEA6-BEC9-482C-9620-250325B64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756" y="189127820"/>
          <a:ext cx="1781330" cy="1835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281940</xdr:colOff>
      <xdr:row>100</xdr:row>
      <xdr:rowOff>60334</xdr:rowOff>
    </xdr:from>
    <xdr:to>
      <xdr:col>0</xdr:col>
      <xdr:colOff>1704415</xdr:colOff>
      <xdr:row>100</xdr:row>
      <xdr:rowOff>1826616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CF08F720-DBDB-404F-9CA8-EF86140EE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185422277"/>
          <a:ext cx="1422475" cy="176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264714</xdr:colOff>
      <xdr:row>103</xdr:row>
      <xdr:rowOff>61355</xdr:rowOff>
    </xdr:from>
    <xdr:to>
      <xdr:col>0</xdr:col>
      <xdr:colOff>1924588</xdr:colOff>
      <xdr:row>103</xdr:row>
      <xdr:rowOff>1829022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D8619730-7946-488C-A760-3C39AD0AE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14" y="191040326"/>
          <a:ext cx="1659874" cy="1767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316964</xdr:colOff>
      <xdr:row>105</xdr:row>
      <xdr:rowOff>17809</xdr:rowOff>
    </xdr:from>
    <xdr:to>
      <xdr:col>0</xdr:col>
      <xdr:colOff>1888656</xdr:colOff>
      <xdr:row>105</xdr:row>
      <xdr:rowOff>1864720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C5183A04-5663-4633-BD05-55699EC52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964" y="194741466"/>
          <a:ext cx="1571692" cy="1846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93452</xdr:colOff>
      <xdr:row>106</xdr:row>
      <xdr:rowOff>50633</xdr:rowOff>
    </xdr:from>
    <xdr:to>
      <xdr:col>0</xdr:col>
      <xdr:colOff>2022601</xdr:colOff>
      <xdr:row>106</xdr:row>
      <xdr:rowOff>1845233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E583C56C-F846-4654-A245-298421C9F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452" y="196646633"/>
          <a:ext cx="1929149" cy="179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55414</xdr:colOff>
      <xdr:row>104</xdr:row>
      <xdr:rowOff>69273</xdr:rowOff>
    </xdr:from>
    <xdr:to>
      <xdr:col>0</xdr:col>
      <xdr:colOff>2048274</xdr:colOff>
      <xdr:row>104</xdr:row>
      <xdr:rowOff>1831729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F0711935-8CD2-468E-9023-4715D00CC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414" y="175315418"/>
          <a:ext cx="1968655" cy="1762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54430</xdr:colOff>
      <xdr:row>107</xdr:row>
      <xdr:rowOff>165163</xdr:rowOff>
    </xdr:from>
    <xdr:to>
      <xdr:col>0</xdr:col>
      <xdr:colOff>2111882</xdr:colOff>
      <xdr:row>107</xdr:row>
      <xdr:rowOff>1763485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F743F66C-5ABA-4518-BBB9-6F27ED69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4430" y="198633506"/>
          <a:ext cx="2057452" cy="1598322"/>
        </a:xfrm>
        <a:prstGeom prst="rect">
          <a:avLst/>
        </a:prstGeom>
      </xdr:spPr>
    </xdr:pic>
    <xdr:clientData/>
  </xdr:twoCellAnchor>
  <xdr:twoCellAnchor editAs="oneCell">
    <xdr:from>
      <xdr:col>0</xdr:col>
      <xdr:colOff>270</xdr:colOff>
      <xdr:row>114</xdr:row>
      <xdr:rowOff>369156</xdr:rowOff>
    </xdr:from>
    <xdr:to>
      <xdr:col>0</xdr:col>
      <xdr:colOff>2133598</xdr:colOff>
      <xdr:row>114</xdr:row>
      <xdr:rowOff>1541415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8BE94631-B031-41E9-BA20-3B837357F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" y="211943899"/>
          <a:ext cx="2133328" cy="1172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295241</xdr:colOff>
      <xdr:row>110</xdr:row>
      <xdr:rowOff>2184</xdr:rowOff>
    </xdr:from>
    <xdr:to>
      <xdr:col>0</xdr:col>
      <xdr:colOff>1894113</xdr:colOff>
      <xdr:row>110</xdr:row>
      <xdr:rowOff>1828732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A5208CC9-E672-4878-8612-083ACEA0B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95241" y="204087555"/>
          <a:ext cx="1598872" cy="182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54430</xdr:colOff>
      <xdr:row>113</xdr:row>
      <xdr:rowOff>55613</xdr:rowOff>
    </xdr:from>
    <xdr:to>
      <xdr:col>0</xdr:col>
      <xdr:colOff>2102195</xdr:colOff>
      <xdr:row>113</xdr:row>
      <xdr:rowOff>1828778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62CF2D2C-9BBD-4A03-89BC-E35CCEB99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209758013"/>
          <a:ext cx="2047765" cy="1773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65316</xdr:colOff>
      <xdr:row>112</xdr:row>
      <xdr:rowOff>56242</xdr:rowOff>
    </xdr:from>
    <xdr:to>
      <xdr:col>0</xdr:col>
      <xdr:colOff>2082509</xdr:colOff>
      <xdr:row>112</xdr:row>
      <xdr:rowOff>1814286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2D508456-5E67-4D32-9B20-4B2868B3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5316" y="207886299"/>
          <a:ext cx="2017193" cy="1758044"/>
        </a:xfrm>
        <a:prstGeom prst="rect">
          <a:avLst/>
        </a:prstGeom>
      </xdr:spPr>
    </xdr:pic>
    <xdr:clientData/>
  </xdr:twoCellAnchor>
  <xdr:twoCellAnchor editAs="oneCell">
    <xdr:from>
      <xdr:col>0</xdr:col>
      <xdr:colOff>90651</xdr:colOff>
      <xdr:row>109</xdr:row>
      <xdr:rowOff>413291</xdr:rowOff>
    </xdr:from>
    <xdr:to>
      <xdr:col>0</xdr:col>
      <xdr:colOff>2067416</xdr:colOff>
      <xdr:row>109</xdr:row>
      <xdr:rowOff>1295400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4119F9BF-810E-49D2-AB66-D87DF40DF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51" y="184550591"/>
          <a:ext cx="1955850" cy="88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250880</xdr:colOff>
      <xdr:row>108</xdr:row>
      <xdr:rowOff>76200</xdr:rowOff>
    </xdr:from>
    <xdr:to>
      <xdr:col>0</xdr:col>
      <xdr:colOff>1815183</xdr:colOff>
      <xdr:row>108</xdr:row>
      <xdr:rowOff>1845293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CB8F5DC6-4C54-4EA7-9015-7DF351876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0" y="182346600"/>
          <a:ext cx="1555338" cy="1776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111</xdr:row>
      <xdr:rowOff>532837</xdr:rowOff>
    </xdr:from>
    <xdr:to>
      <xdr:col>0</xdr:col>
      <xdr:colOff>2084455</xdr:colOff>
      <xdr:row>111</xdr:row>
      <xdr:rowOff>1257300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34961341-BA36-496F-9BBB-20872FFB0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50" y="188403937"/>
          <a:ext cx="2008180" cy="724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371529</xdr:colOff>
      <xdr:row>120</xdr:row>
      <xdr:rowOff>84246</xdr:rowOff>
    </xdr:from>
    <xdr:to>
      <xdr:col>0</xdr:col>
      <xdr:colOff>1625493</xdr:colOff>
      <xdr:row>120</xdr:row>
      <xdr:rowOff>1818963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EB9857EB-987A-4EA3-A9B7-D7C24C636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529" y="222893046"/>
          <a:ext cx="1253964" cy="1734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32658</xdr:colOff>
      <xdr:row>122</xdr:row>
      <xdr:rowOff>189126</xdr:rowOff>
    </xdr:from>
    <xdr:to>
      <xdr:col>0</xdr:col>
      <xdr:colOff>2081165</xdr:colOff>
      <xdr:row>122</xdr:row>
      <xdr:rowOff>1654626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9FC9B2D-7C61-4FB9-80EA-AED6FF69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8" y="226742612"/>
          <a:ext cx="2048507" cy="146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21771</xdr:colOff>
      <xdr:row>118</xdr:row>
      <xdr:rowOff>292085</xdr:rowOff>
    </xdr:from>
    <xdr:to>
      <xdr:col>0</xdr:col>
      <xdr:colOff>2122714</xdr:colOff>
      <xdr:row>118</xdr:row>
      <xdr:rowOff>1654354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7A1C4E4E-8793-40EF-A998-840251762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" y="219356199"/>
          <a:ext cx="2100943" cy="1362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410437</xdr:colOff>
      <xdr:row>117</xdr:row>
      <xdr:rowOff>62592</xdr:rowOff>
    </xdr:from>
    <xdr:to>
      <xdr:col>0</xdr:col>
      <xdr:colOff>1685500</xdr:colOff>
      <xdr:row>117</xdr:row>
      <xdr:rowOff>1856256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93B17BFF-116C-4387-AD8B-C8F82E67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437" y="217254363"/>
          <a:ext cx="1275063" cy="179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168728</xdr:colOff>
      <xdr:row>115</xdr:row>
      <xdr:rowOff>49392</xdr:rowOff>
    </xdr:from>
    <xdr:to>
      <xdr:col>0</xdr:col>
      <xdr:colOff>1983809</xdr:colOff>
      <xdr:row>115</xdr:row>
      <xdr:rowOff>1815602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9F36F469-7AB7-4172-8CA9-9270CD54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8728" y="213496478"/>
          <a:ext cx="1815081" cy="1766210"/>
        </a:xfrm>
        <a:prstGeom prst="rect">
          <a:avLst/>
        </a:prstGeom>
      </xdr:spPr>
    </xdr:pic>
    <xdr:clientData/>
  </xdr:twoCellAnchor>
  <xdr:twoCellAnchor editAs="oneCell">
    <xdr:from>
      <xdr:col>0</xdr:col>
      <xdr:colOff>374579</xdr:colOff>
      <xdr:row>119</xdr:row>
      <xdr:rowOff>20523</xdr:rowOff>
    </xdr:from>
    <xdr:to>
      <xdr:col>0</xdr:col>
      <xdr:colOff>1643745</xdr:colOff>
      <xdr:row>119</xdr:row>
      <xdr:rowOff>1848763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F93D7050-1D35-40A2-8E77-7844A12A2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579" y="220956980"/>
          <a:ext cx="1269166" cy="182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366906</xdr:colOff>
      <xdr:row>116</xdr:row>
      <xdr:rowOff>56634</xdr:rowOff>
    </xdr:from>
    <xdr:to>
      <xdr:col>0</xdr:col>
      <xdr:colOff>1688087</xdr:colOff>
      <xdr:row>116</xdr:row>
      <xdr:rowOff>1823770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253EEF39-EF30-4302-9DB5-8A56EA7A3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906" y="215376063"/>
          <a:ext cx="1321181" cy="176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51708</xdr:colOff>
      <xdr:row>121</xdr:row>
      <xdr:rowOff>533400</xdr:rowOff>
    </xdr:from>
    <xdr:to>
      <xdr:col>0</xdr:col>
      <xdr:colOff>2115628</xdr:colOff>
      <xdr:row>121</xdr:row>
      <xdr:rowOff>1541407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3EE410F9-B016-4DAB-AC78-7E24A92AD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708" y="225214543"/>
          <a:ext cx="2063920" cy="1008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407542</xdr:colOff>
      <xdr:row>129</xdr:row>
      <xdr:rowOff>38100</xdr:rowOff>
    </xdr:from>
    <xdr:to>
      <xdr:col>0</xdr:col>
      <xdr:colOff>1794013</xdr:colOff>
      <xdr:row>129</xdr:row>
      <xdr:rowOff>1851619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9560F8D3-D944-4190-8A2D-E41547C1E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42" y="239697986"/>
          <a:ext cx="1386471" cy="1813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504071</xdr:colOff>
      <xdr:row>124</xdr:row>
      <xdr:rowOff>57149</xdr:rowOff>
    </xdr:from>
    <xdr:to>
      <xdr:col>0</xdr:col>
      <xdr:colOff>1589331</xdr:colOff>
      <xdr:row>124</xdr:row>
      <xdr:rowOff>1829828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8B983A76-15C7-44FD-9920-8510D1E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71" y="212197949"/>
          <a:ext cx="1091535" cy="177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479265</xdr:colOff>
      <xdr:row>128</xdr:row>
      <xdr:rowOff>58365</xdr:rowOff>
    </xdr:from>
    <xdr:to>
      <xdr:col>0</xdr:col>
      <xdr:colOff>1736872</xdr:colOff>
      <xdr:row>128</xdr:row>
      <xdr:rowOff>1823711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2121CCD-7340-48F3-925F-A3EDB1FC2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265" y="237845908"/>
          <a:ext cx="1257607" cy="1765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564122</xdr:colOff>
      <xdr:row>125</xdr:row>
      <xdr:rowOff>90879</xdr:rowOff>
    </xdr:from>
    <xdr:to>
      <xdr:col>0</xdr:col>
      <xdr:colOff>1560179</xdr:colOff>
      <xdr:row>125</xdr:row>
      <xdr:rowOff>1844940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CB59D577-77A9-4A5F-BA31-4CF626A9D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122" y="232261393"/>
          <a:ext cx="996057" cy="1754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320697</xdr:colOff>
      <xdr:row>126</xdr:row>
      <xdr:rowOff>76201</xdr:rowOff>
    </xdr:from>
    <xdr:to>
      <xdr:col>0</xdr:col>
      <xdr:colOff>1801249</xdr:colOff>
      <xdr:row>126</xdr:row>
      <xdr:rowOff>1827864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88CE6CB9-7CEF-46E0-AD17-E056ABC8F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697" y="234119058"/>
          <a:ext cx="1480552" cy="175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570072</xdr:colOff>
      <xdr:row>127</xdr:row>
      <xdr:rowOff>57149</xdr:rowOff>
    </xdr:from>
    <xdr:to>
      <xdr:col>0</xdr:col>
      <xdr:colOff>1571175</xdr:colOff>
      <xdr:row>127</xdr:row>
      <xdr:rowOff>1826788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7E4E03A6-4973-4CDA-AB98-23D752B02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072" y="235972349"/>
          <a:ext cx="1001103" cy="176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478972</xdr:colOff>
      <xdr:row>123</xdr:row>
      <xdr:rowOff>43543</xdr:rowOff>
    </xdr:from>
    <xdr:to>
      <xdr:col>0</xdr:col>
      <xdr:colOff>1691780</xdr:colOff>
      <xdr:row>123</xdr:row>
      <xdr:rowOff>1815193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2A5EEACF-057A-4D0B-8247-95F6ACE3A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8972" y="228469372"/>
          <a:ext cx="1212808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453385</xdr:colOff>
      <xdr:row>131</xdr:row>
      <xdr:rowOff>7711</xdr:rowOff>
    </xdr:from>
    <xdr:to>
      <xdr:col>0</xdr:col>
      <xdr:colOff>1643744</xdr:colOff>
      <xdr:row>131</xdr:row>
      <xdr:rowOff>1839296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D6EDDA2F-01C1-410F-8451-053C6304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85" y="243412282"/>
          <a:ext cx="1190359" cy="1831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274863</xdr:colOff>
      <xdr:row>133</xdr:row>
      <xdr:rowOff>38967</xdr:rowOff>
    </xdr:from>
    <xdr:to>
      <xdr:col>0</xdr:col>
      <xdr:colOff>1817914</xdr:colOff>
      <xdr:row>133</xdr:row>
      <xdr:rowOff>1842951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6441E0CB-1AB4-4343-BAEE-6B68B04C0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863" y="247188224"/>
          <a:ext cx="1543051" cy="1803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268133</xdr:colOff>
      <xdr:row>134</xdr:row>
      <xdr:rowOff>73473</xdr:rowOff>
    </xdr:from>
    <xdr:to>
      <xdr:col>0</xdr:col>
      <xdr:colOff>1861457</xdr:colOff>
      <xdr:row>134</xdr:row>
      <xdr:rowOff>1811455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D161F61B-B0FE-436C-A933-4BA1D7D0A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133" y="249095073"/>
          <a:ext cx="1593324" cy="1737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552396</xdr:colOff>
      <xdr:row>137</xdr:row>
      <xdr:rowOff>18241</xdr:rowOff>
    </xdr:from>
    <xdr:to>
      <xdr:col>0</xdr:col>
      <xdr:colOff>1578427</xdr:colOff>
      <xdr:row>138</xdr:row>
      <xdr:rowOff>1699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8DE49E21-09C4-44AB-88B0-A1203FDCA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396" y="254656870"/>
          <a:ext cx="1026031" cy="18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32658</xdr:colOff>
      <xdr:row>136</xdr:row>
      <xdr:rowOff>319499</xdr:rowOff>
    </xdr:from>
    <xdr:to>
      <xdr:col>0</xdr:col>
      <xdr:colOff>2112630</xdr:colOff>
      <xdr:row>136</xdr:row>
      <xdr:rowOff>1567543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299DBAB6-C025-4870-B720-66A392C06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8" y="253085785"/>
          <a:ext cx="2079972" cy="1248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644923</xdr:colOff>
      <xdr:row>132</xdr:row>
      <xdr:rowOff>62592</xdr:rowOff>
    </xdr:from>
    <xdr:to>
      <xdr:col>0</xdr:col>
      <xdr:colOff>1436052</xdr:colOff>
      <xdr:row>132</xdr:row>
      <xdr:rowOff>1852594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C1F0B7F8-5494-4570-A837-108D0F6F6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923" y="245339506"/>
          <a:ext cx="791129" cy="1790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647279</xdr:colOff>
      <xdr:row>135</xdr:row>
      <xdr:rowOff>16515</xdr:rowOff>
    </xdr:from>
    <xdr:to>
      <xdr:col>0</xdr:col>
      <xdr:colOff>1393371</xdr:colOff>
      <xdr:row>135</xdr:row>
      <xdr:rowOff>1849158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59F234EF-545C-410B-90FB-D38AE344A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279" y="250910458"/>
          <a:ext cx="746092" cy="1832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555172</xdr:colOff>
      <xdr:row>139</xdr:row>
      <xdr:rowOff>21772</xdr:rowOff>
    </xdr:from>
    <xdr:to>
      <xdr:col>0</xdr:col>
      <xdr:colOff>1506844</xdr:colOff>
      <xdr:row>139</xdr:row>
      <xdr:rowOff>1849537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AD136B3E-E06F-4569-A9AB-C9832091D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5172" y="258405086"/>
          <a:ext cx="951672" cy="1827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644995</xdr:colOff>
      <xdr:row>143</xdr:row>
      <xdr:rowOff>54428</xdr:rowOff>
    </xdr:from>
    <xdr:to>
      <xdr:col>0</xdr:col>
      <xdr:colOff>1377452</xdr:colOff>
      <xdr:row>143</xdr:row>
      <xdr:rowOff>1808515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623DD606-1B1D-4BA0-99A8-193157B1B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644995" y="265927114"/>
          <a:ext cx="732457" cy="1754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673409</xdr:colOff>
      <xdr:row>144</xdr:row>
      <xdr:rowOff>38160</xdr:rowOff>
    </xdr:from>
    <xdr:to>
      <xdr:col>0</xdr:col>
      <xdr:colOff>1317175</xdr:colOff>
      <xdr:row>144</xdr:row>
      <xdr:rowOff>1834856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6B9878FE-F9FB-491F-B2A9-D14E89356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409" y="267783189"/>
          <a:ext cx="643766" cy="1796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405932</xdr:colOff>
      <xdr:row>142</xdr:row>
      <xdr:rowOff>15104</xdr:rowOff>
    </xdr:from>
    <xdr:to>
      <xdr:col>0</xdr:col>
      <xdr:colOff>1621971</xdr:colOff>
      <xdr:row>142</xdr:row>
      <xdr:rowOff>1848754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9F256063-566D-413C-B9DB-56F79D844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932" y="264015447"/>
          <a:ext cx="1216039" cy="18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564727</xdr:colOff>
      <xdr:row>145</xdr:row>
      <xdr:rowOff>67843</xdr:rowOff>
    </xdr:from>
    <xdr:to>
      <xdr:col>0</xdr:col>
      <xdr:colOff>1589312</xdr:colOff>
      <xdr:row>145</xdr:row>
      <xdr:rowOff>1859553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6941D0FB-2577-4E94-AA21-043139480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4727" y="269685214"/>
          <a:ext cx="1024585" cy="179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576943</xdr:colOff>
      <xdr:row>141</xdr:row>
      <xdr:rowOff>18776</xdr:rowOff>
    </xdr:from>
    <xdr:to>
      <xdr:col>0</xdr:col>
      <xdr:colOff>1667451</xdr:colOff>
      <xdr:row>141</xdr:row>
      <xdr:rowOff>1847851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FAEC872-DBE6-499D-A3B6-5E3199235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943" y="262146776"/>
          <a:ext cx="1090508" cy="182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261366</xdr:colOff>
      <xdr:row>140</xdr:row>
      <xdr:rowOff>10887</xdr:rowOff>
    </xdr:from>
    <xdr:to>
      <xdr:col>0</xdr:col>
      <xdr:colOff>1804928</xdr:colOff>
      <xdr:row>140</xdr:row>
      <xdr:rowOff>1861457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C4164BDB-79F0-44E4-9849-29BCC01F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366" y="260266544"/>
          <a:ext cx="1543562" cy="1850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168107</xdr:colOff>
      <xdr:row>63</xdr:row>
      <xdr:rowOff>88097</xdr:rowOff>
    </xdr:from>
    <xdr:ext cx="1375933" cy="1533874"/>
    <xdr:pic>
      <xdr:nvPicPr>
        <xdr:cNvPr id="213" name="Imagem 212">
          <a:extLst>
            <a:ext uri="{FF2B5EF4-FFF2-40B4-BE49-F238E27FC236}">
              <a16:creationId xmlns:a16="http://schemas.microsoft.com/office/drawing/2014/main" id="{DF129003-2B4E-4CE5-BBA1-102FDB3C2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0278" y="117947726"/>
          <a:ext cx="1375933" cy="153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79887</xdr:colOff>
      <xdr:row>60</xdr:row>
      <xdr:rowOff>506490</xdr:rowOff>
    </xdr:from>
    <xdr:ext cx="1577001" cy="919539"/>
    <xdr:pic>
      <xdr:nvPicPr>
        <xdr:cNvPr id="214" name="Imagem 213">
          <a:extLst>
            <a:ext uri="{FF2B5EF4-FFF2-40B4-BE49-F238E27FC236}">
              <a16:creationId xmlns:a16="http://schemas.microsoft.com/office/drawing/2014/main" id="{6FC64579-4DA3-440D-8E95-F1E87A1A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58" y="112847061"/>
          <a:ext cx="1577001" cy="91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459035</xdr:colOff>
      <xdr:row>64</xdr:row>
      <xdr:rowOff>42266</xdr:rowOff>
    </xdr:from>
    <xdr:ext cx="825480" cy="1705939"/>
    <xdr:pic>
      <xdr:nvPicPr>
        <xdr:cNvPr id="215" name="Imagem 214">
          <a:extLst>
            <a:ext uri="{FF2B5EF4-FFF2-40B4-BE49-F238E27FC236}">
              <a16:creationId xmlns:a16="http://schemas.microsoft.com/office/drawing/2014/main" id="{6F5E90C5-DAB3-476A-86F2-B88E16EB8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681206" y="119741580"/>
          <a:ext cx="825480" cy="1705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140480</xdr:colOff>
      <xdr:row>61</xdr:row>
      <xdr:rowOff>207229</xdr:rowOff>
    </xdr:from>
    <xdr:ext cx="1472942" cy="1436515"/>
    <xdr:pic>
      <xdr:nvPicPr>
        <xdr:cNvPr id="216" name="Imagem 215">
          <a:extLst>
            <a:ext uri="{FF2B5EF4-FFF2-40B4-BE49-F238E27FC236}">
              <a16:creationId xmlns:a16="http://schemas.microsoft.com/office/drawing/2014/main" id="{EC6D5056-A073-4C96-95D8-07C69D454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2651" y="114387486"/>
          <a:ext cx="1472942" cy="143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75596</xdr:colOff>
      <xdr:row>62</xdr:row>
      <xdr:rowOff>214346</xdr:rowOff>
    </xdr:from>
    <xdr:ext cx="1523154" cy="1374967"/>
    <xdr:pic>
      <xdr:nvPicPr>
        <xdr:cNvPr id="217" name="Imagem 216">
          <a:extLst>
            <a:ext uri="{FF2B5EF4-FFF2-40B4-BE49-F238E27FC236}">
              <a16:creationId xmlns:a16="http://schemas.microsoft.com/office/drawing/2014/main" id="{44757EF3-BFA4-40A5-97D7-95F42CAB0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7767" y="116234289"/>
          <a:ext cx="1523154" cy="137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35628</xdr:colOff>
      <xdr:row>65</xdr:row>
      <xdr:rowOff>483549</xdr:rowOff>
    </xdr:from>
    <xdr:ext cx="1542458" cy="800966"/>
    <xdr:pic>
      <xdr:nvPicPr>
        <xdr:cNvPr id="218" name="Imagem 217">
          <a:extLst>
            <a:ext uri="{FF2B5EF4-FFF2-40B4-BE49-F238E27FC236}">
              <a16:creationId xmlns:a16="http://schemas.microsoft.com/office/drawing/2014/main" id="{818FE008-381A-4F15-B115-A6D7126E6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000"/>
        <a:stretch/>
      </xdr:blipFill>
      <xdr:spPr bwMode="auto">
        <a:xfrm>
          <a:off x="3257799" y="122044320"/>
          <a:ext cx="1542458" cy="800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14473</xdr:colOff>
      <xdr:row>66</xdr:row>
      <xdr:rowOff>795425</xdr:rowOff>
    </xdr:from>
    <xdr:ext cx="1670788" cy="445546"/>
    <xdr:pic>
      <xdr:nvPicPr>
        <xdr:cNvPr id="219" name="Imagem 218">
          <a:extLst>
            <a:ext uri="{FF2B5EF4-FFF2-40B4-BE49-F238E27FC236}">
              <a16:creationId xmlns:a16="http://schemas.microsoft.com/office/drawing/2014/main" id="{BE580519-B357-47D6-A60F-B078B9462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6644" y="124217654"/>
          <a:ext cx="1670788" cy="445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104106</xdr:colOff>
      <xdr:row>68</xdr:row>
      <xdr:rowOff>347981</xdr:rowOff>
    </xdr:from>
    <xdr:ext cx="1478578" cy="892991"/>
    <xdr:pic>
      <xdr:nvPicPr>
        <xdr:cNvPr id="220" name="Imagem 219">
          <a:extLst>
            <a:ext uri="{FF2B5EF4-FFF2-40B4-BE49-F238E27FC236}">
              <a16:creationId xmlns:a16="http://schemas.microsoft.com/office/drawing/2014/main" id="{4DBEF355-BAD7-49C0-872B-9E478778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6277" y="127493124"/>
          <a:ext cx="1478578" cy="892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57187</xdr:colOff>
      <xdr:row>70</xdr:row>
      <xdr:rowOff>567595</xdr:rowOff>
    </xdr:from>
    <xdr:ext cx="1678709" cy="1097920"/>
    <xdr:pic>
      <xdr:nvPicPr>
        <xdr:cNvPr id="221" name="Imagem 220">
          <a:extLst>
            <a:ext uri="{FF2B5EF4-FFF2-40B4-BE49-F238E27FC236}">
              <a16:creationId xmlns:a16="http://schemas.microsoft.com/office/drawing/2014/main" id="{36E57BFE-710C-4868-A989-ED73C51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9358" y="131435652"/>
          <a:ext cx="1678709" cy="1097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15992</xdr:colOff>
      <xdr:row>67</xdr:row>
      <xdr:rowOff>561774</xdr:rowOff>
    </xdr:from>
    <xdr:ext cx="1698847" cy="733626"/>
    <xdr:pic>
      <xdr:nvPicPr>
        <xdr:cNvPr id="222" name="Imagem 221">
          <a:extLst>
            <a:ext uri="{FF2B5EF4-FFF2-40B4-BE49-F238E27FC236}">
              <a16:creationId xmlns:a16="http://schemas.microsoft.com/office/drawing/2014/main" id="{194D5A5B-E483-4FF4-A228-565FF55E5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163" y="125845460"/>
          <a:ext cx="1698847" cy="7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59289</xdr:colOff>
      <xdr:row>69</xdr:row>
      <xdr:rowOff>190501</xdr:rowOff>
    </xdr:from>
    <xdr:ext cx="1619802" cy="1104899"/>
    <xdr:pic>
      <xdr:nvPicPr>
        <xdr:cNvPr id="223" name="Imagem 222">
          <a:extLst>
            <a:ext uri="{FF2B5EF4-FFF2-40B4-BE49-F238E27FC236}">
              <a16:creationId xmlns:a16="http://schemas.microsoft.com/office/drawing/2014/main" id="{6C8BC875-8CFB-4970-BF5C-6CADB18CC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1460" y="129197101"/>
          <a:ext cx="1619802" cy="110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221129</xdr:colOff>
      <xdr:row>71</xdr:row>
      <xdr:rowOff>119453</xdr:rowOff>
    </xdr:from>
    <xdr:ext cx="1171010" cy="1611375"/>
    <xdr:pic>
      <xdr:nvPicPr>
        <xdr:cNvPr id="224" name="Imagem 223">
          <a:extLst>
            <a:ext uri="{FF2B5EF4-FFF2-40B4-BE49-F238E27FC236}">
              <a16:creationId xmlns:a16="http://schemas.microsoft.com/office/drawing/2014/main" id="{BC337309-7923-47C7-A1B1-AB9683474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3300" y="132848967"/>
          <a:ext cx="1171010" cy="161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37428</xdr:colOff>
      <xdr:row>74</xdr:row>
      <xdr:rowOff>210115</xdr:rowOff>
    </xdr:from>
    <xdr:ext cx="1702308" cy="715739"/>
    <xdr:pic>
      <xdr:nvPicPr>
        <xdr:cNvPr id="225" name="Imagem 224">
          <a:extLst>
            <a:ext uri="{FF2B5EF4-FFF2-40B4-BE49-F238E27FC236}">
              <a16:creationId xmlns:a16="http://schemas.microsoft.com/office/drawing/2014/main" id="{4F0292B4-72DE-4487-A992-A2BCD338D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9599" y="137087086"/>
          <a:ext cx="1702308" cy="715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1066933</xdr:colOff>
      <xdr:row>74</xdr:row>
      <xdr:rowOff>920034</xdr:rowOff>
    </xdr:from>
    <xdr:ext cx="1678220" cy="701945"/>
    <xdr:pic>
      <xdr:nvPicPr>
        <xdr:cNvPr id="226" name="Imagem 225">
          <a:extLst>
            <a:ext uri="{FF2B5EF4-FFF2-40B4-BE49-F238E27FC236}">
              <a16:creationId xmlns:a16="http://schemas.microsoft.com/office/drawing/2014/main" id="{C133FCBC-09A6-431A-B4B3-4A401CD10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1419" y="137797005"/>
          <a:ext cx="1678220" cy="70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57820</xdr:colOff>
      <xdr:row>78</xdr:row>
      <xdr:rowOff>544286</xdr:rowOff>
    </xdr:from>
    <xdr:ext cx="1670657" cy="704979"/>
    <xdr:pic>
      <xdr:nvPicPr>
        <xdr:cNvPr id="228" name="Imagem 227">
          <a:extLst>
            <a:ext uri="{FF2B5EF4-FFF2-40B4-BE49-F238E27FC236}">
              <a16:creationId xmlns:a16="http://schemas.microsoft.com/office/drawing/2014/main" id="{6ED8F3AB-D53C-40B2-97EF-00902D129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9991" y="144823543"/>
          <a:ext cx="1670657" cy="704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10886</xdr:colOff>
      <xdr:row>80</xdr:row>
      <xdr:rowOff>208206</xdr:rowOff>
    </xdr:from>
    <xdr:ext cx="1700729" cy="1272822"/>
    <xdr:pic>
      <xdr:nvPicPr>
        <xdr:cNvPr id="229" name="Imagem 228">
          <a:extLst>
            <a:ext uri="{FF2B5EF4-FFF2-40B4-BE49-F238E27FC236}">
              <a16:creationId xmlns:a16="http://schemas.microsoft.com/office/drawing/2014/main" id="{F5311A3B-D2E5-44F0-8443-DF6358E92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3057" y="148188606"/>
          <a:ext cx="1700729" cy="127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58311</xdr:colOff>
      <xdr:row>75</xdr:row>
      <xdr:rowOff>186898</xdr:rowOff>
    </xdr:from>
    <xdr:ext cx="1627510" cy="739480"/>
    <xdr:pic>
      <xdr:nvPicPr>
        <xdr:cNvPr id="230" name="Imagem 229">
          <a:extLst>
            <a:ext uri="{FF2B5EF4-FFF2-40B4-BE49-F238E27FC236}">
              <a16:creationId xmlns:a16="http://schemas.microsoft.com/office/drawing/2014/main" id="{F3B9B8F4-CFE6-4E60-89F7-0CC9C5123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482" y="138914441"/>
          <a:ext cx="1627510" cy="739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25763</xdr:colOff>
      <xdr:row>75</xdr:row>
      <xdr:rowOff>913576</xdr:rowOff>
    </xdr:from>
    <xdr:ext cx="1723846" cy="697513"/>
    <xdr:pic>
      <xdr:nvPicPr>
        <xdr:cNvPr id="231" name="Imagem 230">
          <a:extLst>
            <a:ext uri="{FF2B5EF4-FFF2-40B4-BE49-F238E27FC236}">
              <a16:creationId xmlns:a16="http://schemas.microsoft.com/office/drawing/2014/main" id="{4DD919FD-58E5-431A-BE67-66D91B25B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7934" y="139641119"/>
          <a:ext cx="1723846" cy="697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61222</xdr:colOff>
      <xdr:row>76</xdr:row>
      <xdr:rowOff>156628</xdr:rowOff>
    </xdr:from>
    <xdr:ext cx="1591420" cy="781748"/>
    <xdr:pic>
      <xdr:nvPicPr>
        <xdr:cNvPr id="234" name="Imagem 233">
          <a:extLst>
            <a:ext uri="{FF2B5EF4-FFF2-40B4-BE49-F238E27FC236}">
              <a16:creationId xmlns:a16="http://schemas.microsoft.com/office/drawing/2014/main" id="{EF1F0238-4633-4E32-97BE-78737FB1A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3393" y="140734742"/>
          <a:ext cx="1591420" cy="781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34994</xdr:colOff>
      <xdr:row>79</xdr:row>
      <xdr:rowOff>272142</xdr:rowOff>
    </xdr:from>
    <xdr:ext cx="1685253" cy="746178"/>
    <xdr:pic>
      <xdr:nvPicPr>
        <xdr:cNvPr id="235" name="Imagem 234">
          <a:extLst>
            <a:ext uri="{FF2B5EF4-FFF2-40B4-BE49-F238E27FC236}">
              <a16:creationId xmlns:a16="http://schemas.microsoft.com/office/drawing/2014/main" id="{AF5A3152-190E-4C61-B208-2E4EE25E1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7165" y="146401971"/>
          <a:ext cx="1685253" cy="74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37858</xdr:colOff>
      <xdr:row>81</xdr:row>
      <xdr:rowOff>159665</xdr:rowOff>
    </xdr:from>
    <xdr:ext cx="1629473" cy="1429649"/>
    <xdr:pic>
      <xdr:nvPicPr>
        <xdr:cNvPr id="236" name="Imagem 235">
          <a:extLst>
            <a:ext uri="{FF2B5EF4-FFF2-40B4-BE49-F238E27FC236}">
              <a16:creationId xmlns:a16="http://schemas.microsoft.com/office/drawing/2014/main" id="{195C5778-328A-49DC-AD9E-5EAC62C81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0029" y="149990636"/>
          <a:ext cx="1629473" cy="142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2103</xdr:colOff>
      <xdr:row>82</xdr:row>
      <xdr:rowOff>380194</xdr:rowOff>
    </xdr:from>
    <xdr:ext cx="1736136" cy="1122034"/>
    <xdr:pic>
      <xdr:nvPicPr>
        <xdr:cNvPr id="237" name="Imagem 236">
          <a:extLst>
            <a:ext uri="{FF2B5EF4-FFF2-40B4-BE49-F238E27FC236}">
              <a16:creationId xmlns:a16="http://schemas.microsoft.com/office/drawing/2014/main" id="{38D769EE-D961-44BA-BF1B-723F615C0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4274" y="152061737"/>
          <a:ext cx="1736136" cy="1122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81587</xdr:colOff>
      <xdr:row>85</xdr:row>
      <xdr:rowOff>328779</xdr:rowOff>
    </xdr:from>
    <xdr:ext cx="1609925" cy="1151677"/>
    <xdr:pic>
      <xdr:nvPicPr>
        <xdr:cNvPr id="238" name="Imagem 237">
          <a:extLst>
            <a:ext uri="{FF2B5EF4-FFF2-40B4-BE49-F238E27FC236}">
              <a16:creationId xmlns:a16="http://schemas.microsoft.com/office/drawing/2014/main" id="{9F90CDDA-B369-4C6C-9254-2565486ED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3758" y="157605579"/>
          <a:ext cx="1609925" cy="115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25119</xdr:colOff>
      <xdr:row>83</xdr:row>
      <xdr:rowOff>304800</xdr:rowOff>
    </xdr:from>
    <xdr:ext cx="1680659" cy="1262742"/>
    <xdr:pic>
      <xdr:nvPicPr>
        <xdr:cNvPr id="239" name="Imagem 238">
          <a:extLst>
            <a:ext uri="{FF2B5EF4-FFF2-40B4-BE49-F238E27FC236}">
              <a16:creationId xmlns:a16="http://schemas.microsoft.com/office/drawing/2014/main" id="{B5A61F5E-18A9-434D-AB8B-6B065E212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7290" y="153836914"/>
          <a:ext cx="1680659" cy="1262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88797</xdr:colOff>
      <xdr:row>84</xdr:row>
      <xdr:rowOff>141400</xdr:rowOff>
    </xdr:from>
    <xdr:ext cx="1600394" cy="1502343"/>
    <xdr:pic>
      <xdr:nvPicPr>
        <xdr:cNvPr id="240" name="Imagem 239">
          <a:extLst>
            <a:ext uri="{FF2B5EF4-FFF2-40B4-BE49-F238E27FC236}">
              <a16:creationId xmlns:a16="http://schemas.microsoft.com/office/drawing/2014/main" id="{1F5819E1-6C6E-48F8-9F63-5ADFE4F60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0968" y="155545857"/>
          <a:ext cx="1600394" cy="150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198142</xdr:colOff>
      <xdr:row>147</xdr:row>
      <xdr:rowOff>243258</xdr:rowOff>
    </xdr:from>
    <xdr:to>
      <xdr:col>0</xdr:col>
      <xdr:colOff>1952657</xdr:colOff>
      <xdr:row>147</xdr:row>
      <xdr:rowOff>1673448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598536B2-5D8B-4E84-BF2D-B02B51268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42" y="273605315"/>
          <a:ext cx="1754515" cy="143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78143</xdr:colOff>
      <xdr:row>148</xdr:row>
      <xdr:rowOff>96077</xdr:rowOff>
    </xdr:from>
    <xdr:to>
      <xdr:col>0</xdr:col>
      <xdr:colOff>2023814</xdr:colOff>
      <xdr:row>148</xdr:row>
      <xdr:rowOff>1819783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FCD64795-8140-4CFF-A405-A4B6BDCDC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43" y="275330477"/>
          <a:ext cx="1945671" cy="172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336866</xdr:colOff>
      <xdr:row>146</xdr:row>
      <xdr:rowOff>56114</xdr:rowOff>
    </xdr:from>
    <xdr:to>
      <xdr:col>0</xdr:col>
      <xdr:colOff>1745545</xdr:colOff>
      <xdr:row>146</xdr:row>
      <xdr:rowOff>1847368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BBEA914E-627B-4626-B6F0-1E7D87B49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866" y="271545828"/>
          <a:ext cx="1408679" cy="1791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124958</xdr:colOff>
      <xdr:row>149</xdr:row>
      <xdr:rowOff>161306</xdr:rowOff>
    </xdr:from>
    <xdr:to>
      <xdr:col>0</xdr:col>
      <xdr:colOff>1939263</xdr:colOff>
      <xdr:row>149</xdr:row>
      <xdr:rowOff>1774803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EDB278DD-EA97-439E-B577-ABA7DFB74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58" y="277268049"/>
          <a:ext cx="1814305" cy="1613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71254</xdr:colOff>
      <xdr:row>151</xdr:row>
      <xdr:rowOff>582111</xdr:rowOff>
    </xdr:from>
    <xdr:to>
      <xdr:col>0</xdr:col>
      <xdr:colOff>2055183</xdr:colOff>
      <xdr:row>151</xdr:row>
      <xdr:rowOff>1732141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3170B494-F18D-4F82-8133-9E7D6AE2A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254" y="281433540"/>
          <a:ext cx="1983929" cy="115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248000</xdr:colOff>
      <xdr:row>150</xdr:row>
      <xdr:rowOff>108301</xdr:rowOff>
    </xdr:from>
    <xdr:to>
      <xdr:col>0</xdr:col>
      <xdr:colOff>1687256</xdr:colOff>
      <xdr:row>150</xdr:row>
      <xdr:rowOff>1799358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FDB6137-761A-4928-9407-4A3A9D1B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000" y="279087387"/>
          <a:ext cx="1439256" cy="1691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353284</xdr:colOff>
      <xdr:row>156</xdr:row>
      <xdr:rowOff>9978</xdr:rowOff>
    </xdr:from>
    <xdr:to>
      <xdr:col>0</xdr:col>
      <xdr:colOff>1611089</xdr:colOff>
      <xdr:row>156</xdr:row>
      <xdr:rowOff>1869732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C79074C2-9866-4DD2-BED0-AD9BBC465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284" y="290223121"/>
          <a:ext cx="1257805" cy="1859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356091</xdr:colOff>
      <xdr:row>152</xdr:row>
      <xdr:rowOff>1869265</xdr:rowOff>
    </xdr:from>
    <xdr:to>
      <xdr:col>0</xdr:col>
      <xdr:colOff>1730829</xdr:colOff>
      <xdr:row>153</xdr:row>
      <xdr:rowOff>1857182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8EA58648-1802-482A-866A-646C2EA5C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091" y="284593036"/>
          <a:ext cx="1374738" cy="1860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308760</xdr:colOff>
      <xdr:row>152</xdr:row>
      <xdr:rowOff>32656</xdr:rowOff>
    </xdr:from>
    <xdr:to>
      <xdr:col>0</xdr:col>
      <xdr:colOff>1839001</xdr:colOff>
      <xdr:row>152</xdr:row>
      <xdr:rowOff>1826225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D2219782-72A5-42CC-AFFB-E0A4CC08E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760" y="282756427"/>
          <a:ext cx="1530241" cy="1793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540486</xdr:colOff>
      <xdr:row>155</xdr:row>
      <xdr:rowOff>102222</xdr:rowOff>
    </xdr:from>
    <xdr:to>
      <xdr:col>0</xdr:col>
      <xdr:colOff>1594530</xdr:colOff>
      <xdr:row>155</xdr:row>
      <xdr:rowOff>1812009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5D77C3E4-F72B-46DC-A26C-B0666C72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486" y="288443022"/>
          <a:ext cx="1054044" cy="1709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507283</xdr:colOff>
      <xdr:row>154</xdr:row>
      <xdr:rowOff>54278</xdr:rowOff>
    </xdr:from>
    <xdr:to>
      <xdr:col>0</xdr:col>
      <xdr:colOff>1600204</xdr:colOff>
      <xdr:row>154</xdr:row>
      <xdr:rowOff>1829013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D8500011-BC6B-49CF-84F2-5D6E4301B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507283" y="286522735"/>
          <a:ext cx="1092921" cy="1774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653147</xdr:colOff>
      <xdr:row>160</xdr:row>
      <xdr:rowOff>69188</xdr:rowOff>
    </xdr:from>
    <xdr:to>
      <xdr:col>0</xdr:col>
      <xdr:colOff>1614258</xdr:colOff>
      <xdr:row>160</xdr:row>
      <xdr:rowOff>1832113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9065ABE9-A35B-42D1-821A-581A0806F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7" y="297771702"/>
          <a:ext cx="961111" cy="176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504839</xdr:colOff>
      <xdr:row>158</xdr:row>
      <xdr:rowOff>52377</xdr:rowOff>
    </xdr:from>
    <xdr:to>
      <xdr:col>0</xdr:col>
      <xdr:colOff>1654629</xdr:colOff>
      <xdr:row>158</xdr:row>
      <xdr:rowOff>1829094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2F4B8F02-602E-4520-96EB-C8BB11E6A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39" y="294010206"/>
          <a:ext cx="1149790" cy="177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152404</xdr:colOff>
      <xdr:row>161</xdr:row>
      <xdr:rowOff>175173</xdr:rowOff>
    </xdr:from>
    <xdr:to>
      <xdr:col>0</xdr:col>
      <xdr:colOff>1993658</xdr:colOff>
      <xdr:row>161</xdr:row>
      <xdr:rowOff>1676397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16E246CB-7E6E-4BB4-8587-E421AE7EB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4" y="299750030"/>
          <a:ext cx="1841254" cy="150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192103</xdr:rowOff>
    </xdr:from>
    <xdr:to>
      <xdr:col>0</xdr:col>
      <xdr:colOff>2100943</xdr:colOff>
      <xdr:row>162</xdr:row>
      <xdr:rowOff>1556657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5963A96F-56E6-4A93-87FD-9279807B4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1639303"/>
          <a:ext cx="2100943" cy="136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10886</xdr:colOff>
      <xdr:row>159</xdr:row>
      <xdr:rowOff>315686</xdr:rowOff>
    </xdr:from>
    <xdr:to>
      <xdr:col>0</xdr:col>
      <xdr:colOff>2118205</xdr:colOff>
      <xdr:row>159</xdr:row>
      <xdr:rowOff>1579333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676408CB-6831-4672-961A-2F4542BF9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6" y="296145857"/>
          <a:ext cx="2107319" cy="126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887723</xdr:colOff>
      <xdr:row>165</xdr:row>
      <xdr:rowOff>49482</xdr:rowOff>
    </xdr:from>
    <xdr:to>
      <xdr:col>0</xdr:col>
      <xdr:colOff>1471760</xdr:colOff>
      <xdr:row>165</xdr:row>
      <xdr:rowOff>1830403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BFD480A9-AA48-4CFC-8C1D-BD1C58703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7723" y="307113711"/>
          <a:ext cx="584037" cy="178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224908</xdr:colOff>
      <xdr:row>167</xdr:row>
      <xdr:rowOff>67293</xdr:rowOff>
    </xdr:from>
    <xdr:to>
      <xdr:col>0</xdr:col>
      <xdr:colOff>1940620</xdr:colOff>
      <xdr:row>167</xdr:row>
      <xdr:rowOff>1841847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F8B6D26A-F4AE-4147-8190-7B8FE2E56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908" y="310876207"/>
          <a:ext cx="1715712" cy="177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38105</xdr:colOff>
      <xdr:row>164</xdr:row>
      <xdr:rowOff>51650</xdr:rowOff>
    </xdr:from>
    <xdr:to>
      <xdr:col>0</xdr:col>
      <xdr:colOff>2111829</xdr:colOff>
      <xdr:row>164</xdr:row>
      <xdr:rowOff>1862834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8B68A520-A372-493A-83D0-DE393AF27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5" y="305243536"/>
          <a:ext cx="2073724" cy="181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659506</xdr:colOff>
      <xdr:row>169</xdr:row>
      <xdr:rowOff>31021</xdr:rowOff>
    </xdr:from>
    <xdr:to>
      <xdr:col>0</xdr:col>
      <xdr:colOff>1461465</xdr:colOff>
      <xdr:row>169</xdr:row>
      <xdr:rowOff>1864721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F6920577-1317-4F8F-9932-74C95FC6E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506" y="314584621"/>
          <a:ext cx="801959" cy="183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434525</xdr:colOff>
      <xdr:row>168</xdr:row>
      <xdr:rowOff>58090</xdr:rowOff>
    </xdr:from>
    <xdr:to>
      <xdr:col>0</xdr:col>
      <xdr:colOff>1676401</xdr:colOff>
      <xdr:row>168</xdr:row>
      <xdr:rowOff>1830210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63C953CE-5377-4F29-A3A7-AC005D5AB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525" y="312739347"/>
          <a:ext cx="1241876" cy="1772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36616</xdr:colOff>
      <xdr:row>166</xdr:row>
      <xdr:rowOff>423844</xdr:rowOff>
    </xdr:from>
    <xdr:to>
      <xdr:col>0</xdr:col>
      <xdr:colOff>2090056</xdr:colOff>
      <xdr:row>166</xdr:row>
      <xdr:rowOff>1480454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AF29FEC0-4A3A-42F8-98A6-D09123C30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16" y="309360415"/>
          <a:ext cx="2053440" cy="105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141515</xdr:colOff>
      <xdr:row>171</xdr:row>
      <xdr:rowOff>12956</xdr:rowOff>
    </xdr:from>
    <xdr:to>
      <xdr:col>0</xdr:col>
      <xdr:colOff>1992086</xdr:colOff>
      <xdr:row>172</xdr:row>
      <xdr:rowOff>1584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5BE441E-2260-4D1F-A2D0-170E8330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15" y="318311242"/>
          <a:ext cx="1850571" cy="186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1328057</xdr:colOff>
      <xdr:row>171</xdr:row>
      <xdr:rowOff>23524</xdr:rowOff>
    </xdr:from>
    <xdr:to>
      <xdr:col>0</xdr:col>
      <xdr:colOff>1935556</xdr:colOff>
      <xdr:row>171</xdr:row>
      <xdr:rowOff>543805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B897D5F1-6040-49A5-A899-A8E5A5BF7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8057" y="318321810"/>
          <a:ext cx="607499" cy="52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170</xdr:row>
      <xdr:rowOff>236151</xdr:rowOff>
    </xdr:from>
    <xdr:to>
      <xdr:col>1</xdr:col>
      <xdr:colOff>1</xdr:colOff>
      <xdr:row>170</xdr:row>
      <xdr:rowOff>1576322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1F3DCD57-7FD2-457C-8D39-61D3D7974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9" y="316662094"/>
          <a:ext cx="2090058" cy="1340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257867</xdr:colOff>
      <xdr:row>172</xdr:row>
      <xdr:rowOff>46889</xdr:rowOff>
    </xdr:from>
    <xdr:to>
      <xdr:col>0</xdr:col>
      <xdr:colOff>1872342</xdr:colOff>
      <xdr:row>172</xdr:row>
      <xdr:rowOff>1828800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9319375C-5DC1-4528-9B43-4D13E7C9E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67" y="320217518"/>
          <a:ext cx="1614475" cy="1781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216416</xdr:colOff>
      <xdr:row>173</xdr:row>
      <xdr:rowOff>6386</xdr:rowOff>
    </xdr:from>
    <xdr:to>
      <xdr:col>0</xdr:col>
      <xdr:colOff>1915886</xdr:colOff>
      <xdr:row>174</xdr:row>
      <xdr:rowOff>10765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527E2994-A649-47E0-8A82-CA8ACB96E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416" y="322049357"/>
          <a:ext cx="1699470" cy="1876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50191</xdr:rowOff>
    </xdr:from>
    <xdr:to>
      <xdr:col>0</xdr:col>
      <xdr:colOff>2122714</xdr:colOff>
      <xdr:row>174</xdr:row>
      <xdr:rowOff>1842950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479BBABB-84DE-4B23-ACD9-1864FA8D1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23965505"/>
          <a:ext cx="2122714" cy="17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408272</xdr:colOff>
      <xdr:row>175</xdr:row>
      <xdr:rowOff>30905</xdr:rowOff>
    </xdr:from>
    <xdr:to>
      <xdr:col>0</xdr:col>
      <xdr:colOff>1698176</xdr:colOff>
      <xdr:row>175</xdr:row>
      <xdr:rowOff>1813994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97EDFA89-0BD8-4397-AC47-BC3A86901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272" y="325818562"/>
          <a:ext cx="1289904" cy="1783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592834</xdr:rowOff>
    </xdr:from>
    <xdr:to>
      <xdr:col>1</xdr:col>
      <xdr:colOff>13576</xdr:colOff>
      <xdr:row>178</xdr:row>
      <xdr:rowOff>1513113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55BF88BA-BD27-4E06-A178-652F71A69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1997520"/>
          <a:ext cx="2158062" cy="920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364324</xdr:colOff>
      <xdr:row>180</xdr:row>
      <xdr:rowOff>35923</xdr:rowOff>
    </xdr:from>
    <xdr:to>
      <xdr:col>0</xdr:col>
      <xdr:colOff>1714832</xdr:colOff>
      <xdr:row>180</xdr:row>
      <xdr:rowOff>1838492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DF1DD8AA-EB8C-4C72-BC60-F41E2B8AA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324" y="335185294"/>
          <a:ext cx="1350508" cy="1802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71334</xdr:colOff>
      <xdr:row>176</xdr:row>
      <xdr:rowOff>76750</xdr:rowOff>
    </xdr:from>
    <xdr:to>
      <xdr:col>0</xdr:col>
      <xdr:colOff>2073933</xdr:colOff>
      <xdr:row>176</xdr:row>
      <xdr:rowOff>1839686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DA47B407-4EFE-4266-B377-A3123356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34" y="327736750"/>
          <a:ext cx="2002599" cy="176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1303129</xdr:colOff>
      <xdr:row>179</xdr:row>
      <xdr:rowOff>418365</xdr:rowOff>
    </xdr:from>
    <xdr:to>
      <xdr:col>0</xdr:col>
      <xdr:colOff>1935260</xdr:colOff>
      <xdr:row>179</xdr:row>
      <xdr:rowOff>925284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3D5D1EFC-03B2-4A4E-87EE-0F1AF231F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129" y="333695394"/>
          <a:ext cx="632131" cy="506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416508</xdr:colOff>
      <xdr:row>177</xdr:row>
      <xdr:rowOff>66108</xdr:rowOff>
    </xdr:from>
    <xdr:to>
      <xdr:col>0</xdr:col>
      <xdr:colOff>1775098</xdr:colOff>
      <xdr:row>177</xdr:row>
      <xdr:rowOff>1828132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5477EC9-F18D-4D4A-B043-D6737A59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508" y="329598451"/>
          <a:ext cx="1358590" cy="17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206003</xdr:colOff>
      <xdr:row>179</xdr:row>
      <xdr:rowOff>90188</xdr:rowOff>
    </xdr:from>
    <xdr:to>
      <xdr:col>0</xdr:col>
      <xdr:colOff>1517186</xdr:colOff>
      <xdr:row>179</xdr:row>
      <xdr:rowOff>1851537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ABD6DF5F-1F76-42A7-8EDA-914C95A3E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003" y="315436961"/>
          <a:ext cx="1311743" cy="177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30825</xdr:colOff>
      <xdr:row>182</xdr:row>
      <xdr:rowOff>502824</xdr:rowOff>
    </xdr:from>
    <xdr:to>
      <xdr:col>0</xdr:col>
      <xdr:colOff>2100942</xdr:colOff>
      <xdr:row>182</xdr:row>
      <xdr:rowOff>1584734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EA80D157-239C-45F5-861B-4FCFEDE10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3331"/>
        <a:stretch/>
      </xdr:blipFill>
      <xdr:spPr bwMode="auto">
        <a:xfrm>
          <a:off x="30825" y="339396881"/>
          <a:ext cx="2070117" cy="108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358624</xdr:colOff>
      <xdr:row>185</xdr:row>
      <xdr:rowOff>76200</xdr:rowOff>
    </xdr:from>
    <xdr:to>
      <xdr:col>0</xdr:col>
      <xdr:colOff>1752599</xdr:colOff>
      <xdr:row>185</xdr:row>
      <xdr:rowOff>1844098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64E32C7E-5A11-43A4-8D7B-E94B522D3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58624" y="344587286"/>
          <a:ext cx="1393975" cy="176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107773</xdr:colOff>
      <xdr:row>184</xdr:row>
      <xdr:rowOff>39730</xdr:rowOff>
    </xdr:from>
    <xdr:to>
      <xdr:col>0</xdr:col>
      <xdr:colOff>1981196</xdr:colOff>
      <xdr:row>184</xdr:row>
      <xdr:rowOff>1835245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748C97C0-A1A5-4E78-818B-BC4716454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73" y="342678473"/>
          <a:ext cx="1873423" cy="1795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22322</xdr:colOff>
      <xdr:row>183</xdr:row>
      <xdr:rowOff>523354</xdr:rowOff>
    </xdr:from>
    <xdr:to>
      <xdr:col>0</xdr:col>
      <xdr:colOff>2082751</xdr:colOff>
      <xdr:row>183</xdr:row>
      <xdr:rowOff>1273926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CC55B31-EF4F-4381-88AA-3F787197C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22" y="323351581"/>
          <a:ext cx="2031894" cy="758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891480</xdr:colOff>
      <xdr:row>183</xdr:row>
      <xdr:rowOff>1102475</xdr:rowOff>
    </xdr:from>
    <xdr:to>
      <xdr:col>0</xdr:col>
      <xdr:colOff>1486152</xdr:colOff>
      <xdr:row>183</xdr:row>
      <xdr:rowOff>1656634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33AE6845-1B39-4089-A754-6B7EE04BB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1480" y="341868875"/>
          <a:ext cx="594672" cy="554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170505</xdr:colOff>
      <xdr:row>186</xdr:row>
      <xdr:rowOff>40898</xdr:rowOff>
    </xdr:from>
    <xdr:to>
      <xdr:col>0</xdr:col>
      <xdr:colOff>2002973</xdr:colOff>
      <xdr:row>186</xdr:row>
      <xdr:rowOff>1828799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B41D4A87-9BDB-4CDC-B32E-9F565D7C0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0505" y="346424327"/>
          <a:ext cx="1832468" cy="178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453243</xdr:colOff>
      <xdr:row>192</xdr:row>
      <xdr:rowOff>29023</xdr:rowOff>
    </xdr:from>
    <xdr:to>
      <xdr:col>0</xdr:col>
      <xdr:colOff>1665515</xdr:colOff>
      <xdr:row>192</xdr:row>
      <xdr:rowOff>1823281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2347E681-CE8E-4A4D-9453-3231C507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243" y="357646509"/>
          <a:ext cx="1212272" cy="179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274164</xdr:colOff>
      <xdr:row>189</xdr:row>
      <xdr:rowOff>84686</xdr:rowOff>
    </xdr:from>
    <xdr:to>
      <xdr:col>0</xdr:col>
      <xdr:colOff>1196769</xdr:colOff>
      <xdr:row>189</xdr:row>
      <xdr:rowOff>1850572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A39FEC0E-C56A-4EC4-BC5A-4E8D7AE73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164" y="352085143"/>
          <a:ext cx="922605" cy="176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585280</xdr:colOff>
      <xdr:row>190</xdr:row>
      <xdr:rowOff>110341</xdr:rowOff>
    </xdr:from>
    <xdr:to>
      <xdr:col>0</xdr:col>
      <xdr:colOff>1625291</xdr:colOff>
      <xdr:row>190</xdr:row>
      <xdr:rowOff>1802420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A00272EF-5861-4DBD-B390-6452A9106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280" y="353983141"/>
          <a:ext cx="1040011" cy="169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338450</xdr:colOff>
      <xdr:row>188</xdr:row>
      <xdr:rowOff>39938</xdr:rowOff>
    </xdr:from>
    <xdr:to>
      <xdr:col>0</xdr:col>
      <xdr:colOff>1796146</xdr:colOff>
      <xdr:row>188</xdr:row>
      <xdr:rowOff>1846512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72B67DEB-5621-427E-AF67-7CB9A242B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450" y="350168052"/>
          <a:ext cx="1457696" cy="1806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65314</xdr:colOff>
      <xdr:row>191</xdr:row>
      <xdr:rowOff>36703</xdr:rowOff>
    </xdr:from>
    <xdr:to>
      <xdr:col>0</xdr:col>
      <xdr:colOff>1905000</xdr:colOff>
      <xdr:row>191</xdr:row>
      <xdr:rowOff>1863127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EC538F0E-2388-4F3D-8962-AF599AF1B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" y="355781846"/>
          <a:ext cx="1839686" cy="182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1037966</xdr:colOff>
      <xdr:row>189</xdr:row>
      <xdr:rowOff>903515</xdr:rowOff>
    </xdr:from>
    <xdr:to>
      <xdr:col>0</xdr:col>
      <xdr:colOff>1861652</xdr:colOff>
      <xdr:row>189</xdr:row>
      <xdr:rowOff>1203779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9806CC29-5B80-4C23-B26F-5ED715DB9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966" y="352903972"/>
          <a:ext cx="823686" cy="300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66269</xdr:colOff>
      <xdr:row>194</xdr:row>
      <xdr:rowOff>88729</xdr:rowOff>
    </xdr:from>
    <xdr:to>
      <xdr:col>2</xdr:col>
      <xdr:colOff>1524001</xdr:colOff>
      <xdr:row>194</xdr:row>
      <xdr:rowOff>1773158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C6E254CF-8D49-4639-A743-0052444D3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8440" y="361396472"/>
          <a:ext cx="1457732" cy="1684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1075476</xdr:colOff>
      <xdr:row>195</xdr:row>
      <xdr:rowOff>582678</xdr:rowOff>
    </xdr:from>
    <xdr:to>
      <xdr:col>2</xdr:col>
      <xdr:colOff>1713896</xdr:colOff>
      <xdr:row>195</xdr:row>
      <xdr:rowOff>1578425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9DD1B144-BAFE-4E2B-B019-C5023CCCC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9962" y="363708335"/>
          <a:ext cx="1716105" cy="99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57951</xdr:colOff>
      <xdr:row>196</xdr:row>
      <xdr:rowOff>99725</xdr:rowOff>
    </xdr:from>
    <xdr:to>
      <xdr:col>2</xdr:col>
      <xdr:colOff>1620359</xdr:colOff>
      <xdr:row>196</xdr:row>
      <xdr:rowOff>1621971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1CC22E20-9BAB-45B1-B73B-3F6CCE780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122" y="365043296"/>
          <a:ext cx="1562408" cy="1522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43855</xdr:colOff>
      <xdr:row>197</xdr:row>
      <xdr:rowOff>151170</xdr:rowOff>
    </xdr:from>
    <xdr:to>
      <xdr:col>2</xdr:col>
      <xdr:colOff>1642988</xdr:colOff>
      <xdr:row>197</xdr:row>
      <xdr:rowOff>1643742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E37AFE9E-D8FD-4857-8570-39502362B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6026" y="366912656"/>
          <a:ext cx="1599133" cy="1492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90460</xdr:colOff>
      <xdr:row>198</xdr:row>
      <xdr:rowOff>389832</xdr:rowOff>
    </xdr:from>
    <xdr:to>
      <xdr:col>2</xdr:col>
      <xdr:colOff>1698174</xdr:colOff>
      <xdr:row>198</xdr:row>
      <xdr:rowOff>1415746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C5A1C420-3A5F-4D35-BCE3-46CCCB0F8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2631" y="368969232"/>
          <a:ext cx="1607714" cy="1025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42108</xdr:colOff>
      <xdr:row>201</xdr:row>
      <xdr:rowOff>281268</xdr:rowOff>
    </xdr:from>
    <xdr:to>
      <xdr:col>2</xdr:col>
      <xdr:colOff>1632963</xdr:colOff>
      <xdr:row>201</xdr:row>
      <xdr:rowOff>1306286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4C3C898E-64BF-453E-B0D8-28DC25D8F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4279" y="374314411"/>
          <a:ext cx="1590855" cy="1025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29177</xdr:colOff>
      <xdr:row>199</xdr:row>
      <xdr:rowOff>528491</xdr:rowOff>
    </xdr:from>
    <xdr:to>
      <xdr:col>2</xdr:col>
      <xdr:colOff>1653314</xdr:colOff>
      <xdr:row>199</xdr:row>
      <xdr:rowOff>1240975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6930ED7C-1613-4D29-94D0-93B39229A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1348" y="370925805"/>
          <a:ext cx="1624137" cy="712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27895</xdr:colOff>
      <xdr:row>200</xdr:row>
      <xdr:rowOff>372336</xdr:rowOff>
    </xdr:from>
    <xdr:to>
      <xdr:col>2</xdr:col>
      <xdr:colOff>1687286</xdr:colOff>
      <xdr:row>200</xdr:row>
      <xdr:rowOff>1535862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6CB4B57A-20AF-4C91-A63A-584C92CC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0066" y="372587565"/>
          <a:ext cx="1659391" cy="1163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248211</xdr:colOff>
      <xdr:row>202</xdr:row>
      <xdr:rowOff>76760</xdr:rowOff>
    </xdr:from>
    <xdr:to>
      <xdr:col>2</xdr:col>
      <xdr:colOff>1404258</xdr:colOff>
      <xdr:row>202</xdr:row>
      <xdr:rowOff>1797655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B4BDA347-1DE2-4CBF-9609-459DA0A07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0382" y="375927817"/>
          <a:ext cx="1156047" cy="172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387023</xdr:colOff>
      <xdr:row>193</xdr:row>
      <xdr:rowOff>104005</xdr:rowOff>
    </xdr:from>
    <xdr:to>
      <xdr:col>2</xdr:col>
      <xdr:colOff>1175656</xdr:colOff>
      <xdr:row>193</xdr:row>
      <xdr:rowOff>1736481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B8D47C83-18A4-4B81-8FC3-9859636AA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609194" y="359593834"/>
          <a:ext cx="788633" cy="163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1077359</xdr:colOff>
      <xdr:row>203</xdr:row>
      <xdr:rowOff>59394</xdr:rowOff>
    </xdr:from>
    <xdr:to>
      <xdr:col>2</xdr:col>
      <xdr:colOff>1694108</xdr:colOff>
      <xdr:row>203</xdr:row>
      <xdr:rowOff>1654629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AB12019-0894-45C9-87EE-0B422CCFB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1845" y="377728365"/>
          <a:ext cx="1694434" cy="1595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39855</xdr:colOff>
      <xdr:row>205</xdr:row>
      <xdr:rowOff>340916</xdr:rowOff>
    </xdr:from>
    <xdr:to>
      <xdr:col>2</xdr:col>
      <xdr:colOff>1614348</xdr:colOff>
      <xdr:row>205</xdr:row>
      <xdr:rowOff>1607064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6D95FC1B-FDB8-4783-974C-297B91CAF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3262026" y="381645716"/>
          <a:ext cx="1574493" cy="1266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19025</xdr:colOff>
      <xdr:row>204</xdr:row>
      <xdr:rowOff>511628</xdr:rowOff>
    </xdr:from>
    <xdr:to>
      <xdr:col>2</xdr:col>
      <xdr:colOff>1667666</xdr:colOff>
      <xdr:row>204</xdr:row>
      <xdr:rowOff>1237662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8DDD2A83-B6C6-4649-9419-41F42C09A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1196" y="379998514"/>
          <a:ext cx="1648641" cy="72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120138</xdr:colOff>
      <xdr:row>206</xdr:row>
      <xdr:rowOff>616963</xdr:rowOff>
    </xdr:from>
    <xdr:to>
      <xdr:col>2</xdr:col>
      <xdr:colOff>1668015</xdr:colOff>
      <xdr:row>206</xdr:row>
      <xdr:rowOff>1366783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A8EE0F16-B9E6-4D78-B66F-A65C9C60C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2309" y="383739677"/>
          <a:ext cx="1547877" cy="74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61824</xdr:colOff>
      <xdr:row>207</xdr:row>
      <xdr:rowOff>609583</xdr:rowOff>
    </xdr:from>
    <xdr:to>
      <xdr:col>2</xdr:col>
      <xdr:colOff>1644965</xdr:colOff>
      <xdr:row>207</xdr:row>
      <xdr:rowOff>1262885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6FBB5FA9-EFDC-4DC3-9276-5ECE9D27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3995" y="385550212"/>
          <a:ext cx="1583141" cy="65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1070479</xdr:colOff>
      <xdr:row>210</xdr:row>
      <xdr:rowOff>91453</xdr:rowOff>
    </xdr:from>
    <xdr:to>
      <xdr:col>3</xdr:col>
      <xdr:colOff>13556</xdr:colOff>
      <xdr:row>210</xdr:row>
      <xdr:rowOff>1621971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F17A648-1DBA-4AD9-AB99-BAD94F6E3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4965" y="390485824"/>
          <a:ext cx="1740705" cy="1530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16296</xdr:colOff>
      <xdr:row>211</xdr:row>
      <xdr:rowOff>468085</xdr:rowOff>
    </xdr:from>
    <xdr:to>
      <xdr:col>2</xdr:col>
      <xdr:colOff>1709510</xdr:colOff>
      <xdr:row>211</xdr:row>
      <xdr:rowOff>1556655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A7B25C5A-9D09-4DCA-B2E0-BE5C9C0D3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467" y="392680371"/>
          <a:ext cx="1693214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1074834</xdr:colOff>
      <xdr:row>213</xdr:row>
      <xdr:rowOff>188174</xdr:rowOff>
    </xdr:from>
    <xdr:to>
      <xdr:col>3</xdr:col>
      <xdr:colOff>11884</xdr:colOff>
      <xdr:row>213</xdr:row>
      <xdr:rowOff>1567544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FCC11DF8-F74F-4F78-AD78-032216AAD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9320" y="396036288"/>
          <a:ext cx="1734678" cy="1379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50818</xdr:colOff>
      <xdr:row>212</xdr:row>
      <xdr:rowOff>70509</xdr:rowOff>
    </xdr:from>
    <xdr:to>
      <xdr:col>3</xdr:col>
      <xdr:colOff>26254</xdr:colOff>
      <xdr:row>212</xdr:row>
      <xdr:rowOff>1741715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2E405209-C9F2-4DF9-B400-7A121D45C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989" y="394100709"/>
          <a:ext cx="1695379" cy="1671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49642</xdr:colOff>
      <xdr:row>209</xdr:row>
      <xdr:rowOff>551329</xdr:rowOff>
    </xdr:from>
    <xdr:to>
      <xdr:col>2</xdr:col>
      <xdr:colOff>1652026</xdr:colOff>
      <xdr:row>209</xdr:row>
      <xdr:rowOff>1486908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1E4DD0FA-6135-47B3-B41F-6E54A970D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936" y="356916317"/>
          <a:ext cx="1602384" cy="93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58926</xdr:colOff>
      <xdr:row>208</xdr:row>
      <xdr:rowOff>282757</xdr:rowOff>
    </xdr:from>
    <xdr:to>
      <xdr:col>2</xdr:col>
      <xdr:colOff>1621972</xdr:colOff>
      <xdr:row>208</xdr:row>
      <xdr:rowOff>1552807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1A896632-92F4-47DC-93C8-5A5F42840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1097" y="387041300"/>
          <a:ext cx="1563046" cy="127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1</xdr:row>
          <xdr:rowOff>7620</xdr:rowOff>
        </xdr:from>
        <xdr:to>
          <xdr:col>4</xdr:col>
          <xdr:colOff>129540</xdr:colOff>
          <xdr:row>2</xdr:row>
          <xdr:rowOff>19050</xdr:rowOff>
        </xdr:to>
        <xdr:pic>
          <xdr:nvPicPr>
            <xdr:cNvPr id="282" name="Imagem 281">
              <a:extLst>
                <a:ext uri="{FF2B5EF4-FFF2-40B4-BE49-F238E27FC236}">
                  <a16:creationId xmlns:a16="http://schemas.microsoft.com/office/drawing/2014/main" id="{B8B4E6E1-8F63-4F77-826A-4BCEA89FA2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2" spid="_x0000_s77065"/>
                </a:ext>
              </a:extLst>
            </xdr:cNvPicPr>
          </xdr:nvPicPr>
          <xdr:blipFill>
            <a:blip xmlns:r="http://schemas.openxmlformats.org/officeDocument/2006/relationships" r:embed="rId189"/>
            <a:srcRect/>
            <a:stretch>
              <a:fillRect/>
            </a:stretch>
          </xdr:blipFill>
          <xdr:spPr bwMode="auto">
            <a:xfrm>
              <a:off x="3352800" y="1874520"/>
              <a:ext cx="2202180" cy="18745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2</xdr:col>
      <xdr:colOff>53696</xdr:colOff>
      <xdr:row>77</xdr:row>
      <xdr:rowOff>923330</xdr:rowOff>
    </xdr:from>
    <xdr:ext cx="1665055" cy="796614"/>
    <xdr:pic>
      <xdr:nvPicPr>
        <xdr:cNvPr id="289" name="Imagem 288">
          <a:extLst>
            <a:ext uri="{FF2B5EF4-FFF2-40B4-BE49-F238E27FC236}">
              <a16:creationId xmlns:a16="http://schemas.microsoft.com/office/drawing/2014/main" id="{E52A7C72-E84D-41DB-BB17-4F2EBF7D1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5867" y="143352016"/>
          <a:ext cx="1665055" cy="79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62207</xdr:colOff>
      <xdr:row>77</xdr:row>
      <xdr:rowOff>129135</xdr:rowOff>
    </xdr:from>
    <xdr:ext cx="1543041" cy="798567"/>
    <xdr:pic>
      <xdr:nvPicPr>
        <xdr:cNvPr id="296" name="Imagem 295">
          <a:extLst>
            <a:ext uri="{FF2B5EF4-FFF2-40B4-BE49-F238E27FC236}">
              <a16:creationId xmlns:a16="http://schemas.microsoft.com/office/drawing/2014/main" id="{584351FD-5C83-430C-8893-A5BFF9DB8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4378" y="142557821"/>
          <a:ext cx="1543041" cy="798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176969</xdr:colOff>
      <xdr:row>76</xdr:row>
      <xdr:rowOff>924341</xdr:rowOff>
    </xdr:from>
    <xdr:ext cx="1402737" cy="702034"/>
    <xdr:pic>
      <xdr:nvPicPr>
        <xdr:cNvPr id="297" name="Imagem 296">
          <a:extLst>
            <a:ext uri="{FF2B5EF4-FFF2-40B4-BE49-F238E27FC236}">
              <a16:creationId xmlns:a16="http://schemas.microsoft.com/office/drawing/2014/main" id="{56C495F3-A555-4287-A03D-1A0D0A9D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140" y="141502455"/>
          <a:ext cx="1402737" cy="702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11588</xdr:colOff>
      <xdr:row>77</xdr:row>
      <xdr:rowOff>801817</xdr:rowOff>
    </xdr:from>
    <xdr:ext cx="1006001" cy="481302"/>
    <xdr:pic>
      <xdr:nvPicPr>
        <xdr:cNvPr id="321" name="Imagem 320">
          <a:extLst>
            <a:ext uri="{FF2B5EF4-FFF2-40B4-BE49-F238E27FC236}">
              <a16:creationId xmlns:a16="http://schemas.microsoft.com/office/drawing/2014/main" id="{95E01CCF-026B-4DA5-A9E8-E3046781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88" y="143230503"/>
          <a:ext cx="1006001" cy="48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4321</xdr:colOff>
      <xdr:row>78</xdr:row>
      <xdr:rowOff>696894</xdr:rowOff>
    </xdr:from>
    <xdr:ext cx="1107468" cy="467326"/>
    <xdr:pic>
      <xdr:nvPicPr>
        <xdr:cNvPr id="322" name="Imagem 321">
          <a:extLst>
            <a:ext uri="{FF2B5EF4-FFF2-40B4-BE49-F238E27FC236}">
              <a16:creationId xmlns:a16="http://schemas.microsoft.com/office/drawing/2014/main" id="{1974B8A8-2E79-4BCC-B1DB-DD950A054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1" y="144976151"/>
          <a:ext cx="1107468" cy="46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80</xdr:row>
      <xdr:rowOff>504162</xdr:rowOff>
    </xdr:from>
    <xdr:ext cx="952599" cy="712923"/>
    <xdr:pic>
      <xdr:nvPicPr>
        <xdr:cNvPr id="323" name="Imagem 322">
          <a:extLst>
            <a:ext uri="{FF2B5EF4-FFF2-40B4-BE49-F238E27FC236}">
              <a16:creationId xmlns:a16="http://schemas.microsoft.com/office/drawing/2014/main" id="{82CE48FD-84BE-4DCE-A596-85A359BAD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8484562"/>
          <a:ext cx="952599" cy="712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4045</xdr:colOff>
      <xdr:row>77</xdr:row>
      <xdr:rowOff>268884</xdr:rowOff>
    </xdr:from>
    <xdr:ext cx="932282" cy="482482"/>
    <xdr:pic>
      <xdr:nvPicPr>
        <xdr:cNvPr id="324" name="Imagem 323">
          <a:extLst>
            <a:ext uri="{FF2B5EF4-FFF2-40B4-BE49-F238E27FC236}">
              <a16:creationId xmlns:a16="http://schemas.microsoft.com/office/drawing/2014/main" id="{40B14D28-7BFA-46EC-9970-6B2E52FAD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5" y="142697570"/>
          <a:ext cx="932282" cy="48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29817</xdr:colOff>
      <xdr:row>76</xdr:row>
      <xdr:rowOff>891821</xdr:rowOff>
    </xdr:from>
    <xdr:ext cx="847512" cy="424158"/>
    <xdr:pic>
      <xdr:nvPicPr>
        <xdr:cNvPr id="327" name="Imagem 326">
          <a:extLst>
            <a:ext uri="{FF2B5EF4-FFF2-40B4-BE49-F238E27FC236}">
              <a16:creationId xmlns:a16="http://schemas.microsoft.com/office/drawing/2014/main" id="{F4A44E08-7B8F-4BE3-9838-4F2D28F4E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17" y="141469935"/>
          <a:ext cx="847512" cy="424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79</xdr:row>
      <xdr:rowOff>619806</xdr:rowOff>
    </xdr:from>
    <xdr:ext cx="1199686" cy="531184"/>
    <xdr:pic>
      <xdr:nvPicPr>
        <xdr:cNvPr id="328" name="Imagem 327">
          <a:extLst>
            <a:ext uri="{FF2B5EF4-FFF2-40B4-BE49-F238E27FC236}">
              <a16:creationId xmlns:a16="http://schemas.microsoft.com/office/drawing/2014/main" id="{9C5AA075-C2F6-4DE3-A369-A936A0A26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6749635"/>
          <a:ext cx="1199686" cy="53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466507</xdr:rowOff>
    </xdr:from>
    <xdr:ext cx="884978" cy="776452"/>
    <xdr:pic>
      <xdr:nvPicPr>
        <xdr:cNvPr id="329" name="Imagem 328">
          <a:extLst>
            <a:ext uri="{FF2B5EF4-FFF2-40B4-BE49-F238E27FC236}">
              <a16:creationId xmlns:a16="http://schemas.microsoft.com/office/drawing/2014/main" id="{20B279F8-7679-44AD-9E77-02E2B44CB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0297478"/>
          <a:ext cx="884978" cy="77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82</xdr:row>
      <xdr:rowOff>594779</xdr:rowOff>
    </xdr:from>
    <xdr:ext cx="1101554" cy="711915"/>
    <xdr:pic>
      <xdr:nvPicPr>
        <xdr:cNvPr id="330" name="Imagem 329">
          <a:extLst>
            <a:ext uri="{FF2B5EF4-FFF2-40B4-BE49-F238E27FC236}">
              <a16:creationId xmlns:a16="http://schemas.microsoft.com/office/drawing/2014/main" id="{19C5ED62-6A26-4577-8D8E-4F2362E6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2276322"/>
          <a:ext cx="1101554" cy="71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85</xdr:row>
      <xdr:rowOff>595344</xdr:rowOff>
    </xdr:from>
    <xdr:ext cx="906751" cy="648654"/>
    <xdr:pic>
      <xdr:nvPicPr>
        <xdr:cNvPr id="331" name="Imagem 330">
          <a:extLst>
            <a:ext uri="{FF2B5EF4-FFF2-40B4-BE49-F238E27FC236}">
              <a16:creationId xmlns:a16="http://schemas.microsoft.com/office/drawing/2014/main" id="{1C66E46C-A04A-443B-AC6A-B23A4D844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872144"/>
          <a:ext cx="906751" cy="648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83</xdr:row>
      <xdr:rowOff>369520</xdr:rowOff>
    </xdr:from>
    <xdr:ext cx="1084264" cy="814648"/>
    <xdr:pic>
      <xdr:nvPicPr>
        <xdr:cNvPr id="332" name="Imagem 331">
          <a:extLst>
            <a:ext uri="{FF2B5EF4-FFF2-40B4-BE49-F238E27FC236}">
              <a16:creationId xmlns:a16="http://schemas.microsoft.com/office/drawing/2014/main" id="{A7D408A8-DA57-4DFA-BD0F-9BE8153B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901634"/>
          <a:ext cx="1084264" cy="814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37201</xdr:colOff>
      <xdr:row>84</xdr:row>
      <xdr:rowOff>355440</xdr:rowOff>
    </xdr:from>
    <xdr:ext cx="957159" cy="898517"/>
    <xdr:pic>
      <xdr:nvPicPr>
        <xdr:cNvPr id="333" name="Imagem 332">
          <a:extLst>
            <a:ext uri="{FF2B5EF4-FFF2-40B4-BE49-F238E27FC236}">
              <a16:creationId xmlns:a16="http://schemas.microsoft.com/office/drawing/2014/main" id="{013D84D8-4803-420D-AE1B-E44792EA5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01" y="155759897"/>
          <a:ext cx="957159" cy="898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23143</xdr:colOff>
      <xdr:row>74</xdr:row>
      <xdr:rowOff>393400</xdr:rowOff>
    </xdr:from>
    <xdr:ext cx="1080211" cy="454177"/>
    <xdr:pic>
      <xdr:nvPicPr>
        <xdr:cNvPr id="334" name="Imagem 333">
          <a:extLst>
            <a:ext uri="{FF2B5EF4-FFF2-40B4-BE49-F238E27FC236}">
              <a16:creationId xmlns:a16="http://schemas.microsoft.com/office/drawing/2014/main" id="{937003DA-3AC1-4616-A4FD-2149C55E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43" y="137270371"/>
          <a:ext cx="1080211" cy="454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74</xdr:row>
      <xdr:rowOff>969422</xdr:rowOff>
    </xdr:from>
    <xdr:ext cx="1064926" cy="445424"/>
    <xdr:pic>
      <xdr:nvPicPr>
        <xdr:cNvPr id="335" name="Imagem 334">
          <a:extLst>
            <a:ext uri="{FF2B5EF4-FFF2-40B4-BE49-F238E27FC236}">
              <a16:creationId xmlns:a16="http://schemas.microsoft.com/office/drawing/2014/main" id="{C56FD542-C241-4B1B-B6AD-6CAAA2C7F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7846393"/>
          <a:ext cx="1064926" cy="44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45747</xdr:colOff>
      <xdr:row>75</xdr:row>
      <xdr:rowOff>419326</xdr:rowOff>
    </xdr:from>
    <xdr:ext cx="1080412" cy="421947"/>
    <xdr:pic>
      <xdr:nvPicPr>
        <xdr:cNvPr id="336" name="Imagem 335">
          <a:extLst>
            <a:ext uri="{FF2B5EF4-FFF2-40B4-BE49-F238E27FC236}">
              <a16:creationId xmlns:a16="http://schemas.microsoft.com/office/drawing/2014/main" id="{DD437B75-2DAC-41BB-8C34-F4BB39C98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47" y="139146869"/>
          <a:ext cx="1080412" cy="421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21771</xdr:colOff>
      <xdr:row>75</xdr:row>
      <xdr:rowOff>978557</xdr:rowOff>
    </xdr:from>
    <xdr:ext cx="1144364" cy="398001"/>
    <xdr:pic>
      <xdr:nvPicPr>
        <xdr:cNvPr id="337" name="Imagem 336">
          <a:extLst>
            <a:ext uri="{FF2B5EF4-FFF2-40B4-BE49-F238E27FC236}">
              <a16:creationId xmlns:a16="http://schemas.microsoft.com/office/drawing/2014/main" id="{7F82BC54-0B8F-47B6-AA6F-45120E2E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" y="139706100"/>
          <a:ext cx="1144364" cy="398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307259</xdr:rowOff>
    </xdr:from>
    <xdr:ext cx="961511" cy="472320"/>
    <xdr:pic>
      <xdr:nvPicPr>
        <xdr:cNvPr id="338" name="Imagem 337">
          <a:extLst>
            <a:ext uri="{FF2B5EF4-FFF2-40B4-BE49-F238E27FC236}">
              <a16:creationId xmlns:a16="http://schemas.microsoft.com/office/drawing/2014/main" id="{19891786-4AD8-4B17-B6EA-A2047251B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885373"/>
          <a:ext cx="961511" cy="47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63</xdr:row>
      <xdr:rowOff>544681</xdr:rowOff>
    </xdr:from>
    <xdr:ext cx="728805" cy="812463"/>
    <xdr:pic>
      <xdr:nvPicPr>
        <xdr:cNvPr id="339" name="Imagem 338">
          <a:extLst>
            <a:ext uri="{FF2B5EF4-FFF2-40B4-BE49-F238E27FC236}">
              <a16:creationId xmlns:a16="http://schemas.microsoft.com/office/drawing/2014/main" id="{31D8A617-C844-4D80-AE2B-3B97E511B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404310"/>
          <a:ext cx="728805" cy="81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675691</xdr:rowOff>
    </xdr:from>
    <xdr:ext cx="1074668" cy="626632"/>
    <xdr:pic>
      <xdr:nvPicPr>
        <xdr:cNvPr id="340" name="Imagem 339">
          <a:extLst>
            <a:ext uri="{FF2B5EF4-FFF2-40B4-BE49-F238E27FC236}">
              <a16:creationId xmlns:a16="http://schemas.microsoft.com/office/drawing/2014/main" id="{37F617F2-AC1E-4666-8D71-656E7DCA1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016262"/>
          <a:ext cx="1074668" cy="626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447482</xdr:rowOff>
    </xdr:from>
    <xdr:ext cx="404168" cy="835255"/>
    <xdr:pic>
      <xdr:nvPicPr>
        <xdr:cNvPr id="341" name="Imagem 340">
          <a:extLst>
            <a:ext uri="{FF2B5EF4-FFF2-40B4-BE49-F238E27FC236}">
              <a16:creationId xmlns:a16="http://schemas.microsoft.com/office/drawing/2014/main" id="{351284B1-4BFE-4259-949B-787975B1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0" y="120146796"/>
          <a:ext cx="404168" cy="835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61</xdr:row>
      <xdr:rowOff>218179</xdr:rowOff>
    </xdr:from>
    <xdr:ext cx="850283" cy="829255"/>
    <xdr:pic>
      <xdr:nvPicPr>
        <xdr:cNvPr id="342" name="Imagem 341">
          <a:extLst>
            <a:ext uri="{FF2B5EF4-FFF2-40B4-BE49-F238E27FC236}">
              <a16:creationId xmlns:a16="http://schemas.microsoft.com/office/drawing/2014/main" id="{BDCFF8A5-304A-4A08-A53D-D88698AA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4398436"/>
          <a:ext cx="850283" cy="82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62</xdr:row>
      <xdr:rowOff>463421</xdr:rowOff>
    </xdr:from>
    <xdr:ext cx="866043" cy="781786"/>
    <xdr:pic>
      <xdr:nvPicPr>
        <xdr:cNvPr id="343" name="Imagem 342">
          <a:extLst>
            <a:ext uri="{FF2B5EF4-FFF2-40B4-BE49-F238E27FC236}">
              <a16:creationId xmlns:a16="http://schemas.microsoft.com/office/drawing/2014/main" id="{02618170-BD1E-42C5-BDB7-5EF42D787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6483364"/>
          <a:ext cx="866043" cy="781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65</xdr:row>
      <xdr:rowOff>562398</xdr:rowOff>
    </xdr:from>
    <xdr:ext cx="1086291" cy="564088"/>
    <xdr:pic>
      <xdr:nvPicPr>
        <xdr:cNvPr id="344" name="Imagem 343">
          <a:extLst>
            <a:ext uri="{FF2B5EF4-FFF2-40B4-BE49-F238E27FC236}">
              <a16:creationId xmlns:a16="http://schemas.microsoft.com/office/drawing/2014/main" id="{96577A0C-6A26-45A3-B3DD-B3CD4C56A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9000"/>
        <a:stretch/>
      </xdr:blipFill>
      <xdr:spPr bwMode="auto">
        <a:xfrm>
          <a:off x="0" y="122123169"/>
          <a:ext cx="1086291" cy="564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66</xdr:row>
      <xdr:rowOff>805695</xdr:rowOff>
    </xdr:from>
    <xdr:ext cx="1063288" cy="283545"/>
    <xdr:pic>
      <xdr:nvPicPr>
        <xdr:cNvPr id="345" name="Imagem 344">
          <a:extLst>
            <a:ext uri="{FF2B5EF4-FFF2-40B4-BE49-F238E27FC236}">
              <a16:creationId xmlns:a16="http://schemas.microsoft.com/office/drawing/2014/main" id="{63BB67DB-1FB3-4206-8E8B-27AFB5BD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4227924"/>
          <a:ext cx="1063288" cy="28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68</xdr:row>
      <xdr:rowOff>448602</xdr:rowOff>
    </xdr:from>
    <xdr:ext cx="988745" cy="597155"/>
    <xdr:pic>
      <xdr:nvPicPr>
        <xdr:cNvPr id="346" name="Imagem 345">
          <a:extLst>
            <a:ext uri="{FF2B5EF4-FFF2-40B4-BE49-F238E27FC236}">
              <a16:creationId xmlns:a16="http://schemas.microsoft.com/office/drawing/2014/main" id="{612FF7EB-4889-4387-ADD9-BB18F2702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593745"/>
          <a:ext cx="988745" cy="597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15228</xdr:colOff>
      <xdr:row>70</xdr:row>
      <xdr:rowOff>704139</xdr:rowOff>
    </xdr:from>
    <xdr:ext cx="847946" cy="554579"/>
    <xdr:pic>
      <xdr:nvPicPr>
        <xdr:cNvPr id="347" name="Imagem 346">
          <a:extLst>
            <a:ext uri="{FF2B5EF4-FFF2-40B4-BE49-F238E27FC236}">
              <a16:creationId xmlns:a16="http://schemas.microsoft.com/office/drawing/2014/main" id="{853D8A6F-706D-4B37-A9E3-2F8AC354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28" y="131572196"/>
          <a:ext cx="847946" cy="554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6690</xdr:colOff>
      <xdr:row>67</xdr:row>
      <xdr:rowOff>615042</xdr:rowOff>
    </xdr:from>
    <xdr:ext cx="1046113" cy="451751"/>
    <xdr:pic>
      <xdr:nvPicPr>
        <xdr:cNvPr id="348" name="Imagem 347">
          <a:extLst>
            <a:ext uri="{FF2B5EF4-FFF2-40B4-BE49-F238E27FC236}">
              <a16:creationId xmlns:a16="http://schemas.microsoft.com/office/drawing/2014/main" id="{E45D9242-719E-4A0B-89D2-3EC8AA1C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0" y="125898728"/>
          <a:ext cx="1046113" cy="45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69</xdr:row>
      <xdr:rowOff>508837</xdr:rowOff>
    </xdr:from>
    <xdr:ext cx="965131" cy="658335"/>
    <xdr:pic>
      <xdr:nvPicPr>
        <xdr:cNvPr id="349" name="Imagem 348">
          <a:extLst>
            <a:ext uri="{FF2B5EF4-FFF2-40B4-BE49-F238E27FC236}">
              <a16:creationId xmlns:a16="http://schemas.microsoft.com/office/drawing/2014/main" id="{45CE2324-4700-4FA9-A2EF-2FF9F5E6E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9515437"/>
          <a:ext cx="965131" cy="65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1189</xdr:colOff>
      <xdr:row>71</xdr:row>
      <xdr:rowOff>561342</xdr:rowOff>
    </xdr:from>
    <xdr:ext cx="546998" cy="752700"/>
    <xdr:pic>
      <xdr:nvPicPr>
        <xdr:cNvPr id="350" name="Imagem 349">
          <a:extLst>
            <a:ext uri="{FF2B5EF4-FFF2-40B4-BE49-F238E27FC236}">
              <a16:creationId xmlns:a16="http://schemas.microsoft.com/office/drawing/2014/main" id="{E2969954-B066-436F-ACA8-5A0E9BE64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9" y="133290856"/>
          <a:ext cx="546998" cy="7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194</xdr:row>
      <xdr:rowOff>397372</xdr:rowOff>
    </xdr:from>
    <xdr:to>
      <xdr:col>0</xdr:col>
      <xdr:colOff>895138</xdr:colOff>
      <xdr:row>194</xdr:row>
      <xdr:rowOff>1431716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E0FC8540-C5BE-4D70-8244-F54318C4E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1705115"/>
          <a:ext cx="895138" cy="103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576942</xdr:rowOff>
    </xdr:from>
    <xdr:to>
      <xdr:col>0</xdr:col>
      <xdr:colOff>1175957</xdr:colOff>
      <xdr:row>195</xdr:row>
      <xdr:rowOff>1260297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E8434B29-B54E-4133-95DE-F9B5A6F09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3702599"/>
          <a:ext cx="1175957" cy="68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370115</xdr:rowOff>
    </xdr:from>
    <xdr:to>
      <xdr:col>0</xdr:col>
      <xdr:colOff>1046534</xdr:colOff>
      <xdr:row>196</xdr:row>
      <xdr:rowOff>1391853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AFD110B4-F8FC-4D12-BA5F-FB9057369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5313686"/>
          <a:ext cx="1046534" cy="102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435427</xdr:rowOff>
    </xdr:from>
    <xdr:to>
      <xdr:col>0</xdr:col>
      <xdr:colOff>1006266</xdr:colOff>
      <xdr:row>197</xdr:row>
      <xdr:rowOff>1376480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806B76BA-0AAA-4085-8869-017511663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7196913"/>
          <a:ext cx="1006266" cy="94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437218</xdr:rowOff>
    </xdr:from>
    <xdr:to>
      <xdr:col>0</xdr:col>
      <xdr:colOff>1264202</xdr:colOff>
      <xdr:row>198</xdr:row>
      <xdr:rowOff>1245361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2380BB02-635C-47EB-8C7B-006DA3782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9016618"/>
          <a:ext cx="1264202" cy="80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479620</xdr:rowOff>
    </xdr:from>
    <xdr:to>
      <xdr:col>0</xdr:col>
      <xdr:colOff>1197429</xdr:colOff>
      <xdr:row>201</xdr:row>
      <xdr:rowOff>1252442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ABF70008-36FA-4753-AB6E-0479AB595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4512763"/>
          <a:ext cx="1197429" cy="77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630301</xdr:rowOff>
    </xdr:from>
    <xdr:to>
      <xdr:col>0</xdr:col>
      <xdr:colOff>1121229</xdr:colOff>
      <xdr:row>199</xdr:row>
      <xdr:rowOff>1122998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EE80E9AB-4844-46A4-85B0-013719010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1027615"/>
          <a:ext cx="1121229" cy="49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620485</xdr:rowOff>
    </xdr:from>
    <xdr:to>
      <xdr:col>0</xdr:col>
      <xdr:colOff>1014364</xdr:colOff>
      <xdr:row>200</xdr:row>
      <xdr:rowOff>1332875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D9888F4A-3E2D-4B83-AFE3-FE6E6C346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2835714"/>
          <a:ext cx="1014364" cy="712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396288</xdr:rowOff>
    </xdr:from>
    <xdr:to>
      <xdr:col>0</xdr:col>
      <xdr:colOff>705559</xdr:colOff>
      <xdr:row>202</xdr:row>
      <xdr:rowOff>1446585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8F8DFA9-6AB3-4B1B-AFB9-110D8025F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6247345"/>
          <a:ext cx="705559" cy="1050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282019</xdr:rowOff>
    </xdr:from>
    <xdr:to>
      <xdr:col>0</xdr:col>
      <xdr:colOff>526473</xdr:colOff>
      <xdr:row>193</xdr:row>
      <xdr:rowOff>1371822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49E1A5B9-AEC2-4098-9305-77E2C7894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0" y="359771848"/>
          <a:ext cx="526473" cy="108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389809</xdr:rowOff>
    </xdr:from>
    <xdr:to>
      <xdr:col>0</xdr:col>
      <xdr:colOff>1124943</xdr:colOff>
      <xdr:row>203</xdr:row>
      <xdr:rowOff>1451003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1E5DCE90-5A2B-4B55-888B-95D95FE84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8058780"/>
          <a:ext cx="1124943" cy="106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205</xdr:row>
      <xdr:rowOff>468416</xdr:rowOff>
    </xdr:from>
    <xdr:to>
      <xdr:col>0</xdr:col>
      <xdr:colOff>993269</xdr:colOff>
      <xdr:row>205</xdr:row>
      <xdr:rowOff>1264611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3FE5498B-4784-4F28-8AD9-8A30B6F4F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0" y="381773216"/>
          <a:ext cx="993269" cy="79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204</xdr:row>
      <xdr:rowOff>681656</xdr:rowOff>
    </xdr:from>
    <xdr:to>
      <xdr:col>0</xdr:col>
      <xdr:colOff>1121229</xdr:colOff>
      <xdr:row>204</xdr:row>
      <xdr:rowOff>1176189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79202E79-DA47-49D9-A92E-1FD72F6C5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80168542"/>
          <a:ext cx="1121228" cy="494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206</xdr:row>
      <xdr:rowOff>652846</xdr:rowOff>
    </xdr:from>
    <xdr:to>
      <xdr:col>0</xdr:col>
      <xdr:colOff>1143001</xdr:colOff>
      <xdr:row>206</xdr:row>
      <xdr:rowOff>1207339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761694EE-F8B5-4E13-BF4F-0E45141BA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83775560"/>
          <a:ext cx="1143000" cy="55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207</xdr:row>
      <xdr:rowOff>532999</xdr:rowOff>
    </xdr:from>
    <xdr:to>
      <xdr:col>0</xdr:col>
      <xdr:colOff>1406732</xdr:colOff>
      <xdr:row>207</xdr:row>
      <xdr:rowOff>1114327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270653F-54C0-44E6-88F4-F3BE616AD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5473628"/>
          <a:ext cx="1406732" cy="58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210</xdr:row>
      <xdr:rowOff>522514</xdr:rowOff>
    </xdr:from>
    <xdr:to>
      <xdr:col>0</xdr:col>
      <xdr:colOff>1009897</xdr:colOff>
      <xdr:row>210</xdr:row>
      <xdr:rowOff>1412145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EC3285A-D153-4042-8D32-D01C26527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390916885"/>
          <a:ext cx="1009896" cy="889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211</xdr:row>
      <xdr:rowOff>576942</xdr:rowOff>
    </xdr:from>
    <xdr:to>
      <xdr:col>0</xdr:col>
      <xdr:colOff>1004597</xdr:colOff>
      <xdr:row>211</xdr:row>
      <xdr:rowOff>1223969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E4B9E7A7-D7F2-4B21-846D-10DFF89AC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2789228"/>
          <a:ext cx="1004597" cy="647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413657</xdr:rowOff>
    </xdr:from>
    <xdr:to>
      <xdr:col>0</xdr:col>
      <xdr:colOff>1103742</xdr:colOff>
      <xdr:row>213</xdr:row>
      <xdr:rowOff>1292885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id="{FE08AC1E-C5C7-4658-869B-05B0B0905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6261771"/>
          <a:ext cx="1103742" cy="87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411808</xdr:rowOff>
    </xdr:from>
    <xdr:to>
      <xdr:col>0</xdr:col>
      <xdr:colOff>1091939</xdr:colOff>
      <xdr:row>212</xdr:row>
      <xdr:rowOff>1490387</xdr:rowOff>
    </xdr:to>
    <xdr:pic>
      <xdr:nvPicPr>
        <xdr:cNvPr id="369" name="Imagem 368">
          <a:extLst>
            <a:ext uri="{FF2B5EF4-FFF2-40B4-BE49-F238E27FC236}">
              <a16:creationId xmlns:a16="http://schemas.microsoft.com/office/drawing/2014/main" id="{5AC2C63D-80B6-45E1-A56F-601F3CF5C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4442008"/>
          <a:ext cx="1091939" cy="1078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402772</xdr:rowOff>
    </xdr:from>
    <xdr:to>
      <xdr:col>0</xdr:col>
      <xdr:colOff>1150198</xdr:colOff>
      <xdr:row>208</xdr:row>
      <xdr:rowOff>1338936</xdr:rowOff>
    </xdr:to>
    <xdr:pic>
      <xdr:nvPicPr>
        <xdr:cNvPr id="371" name="Imagem 370">
          <a:extLst>
            <a:ext uri="{FF2B5EF4-FFF2-40B4-BE49-F238E27FC236}">
              <a16:creationId xmlns:a16="http://schemas.microsoft.com/office/drawing/2014/main" id="{4B98F246-DE60-46D4-8E87-50F50BCF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7161315"/>
          <a:ext cx="1150198" cy="936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29470</xdr:colOff>
      <xdr:row>209</xdr:row>
      <xdr:rowOff>737349</xdr:rowOff>
    </xdr:from>
    <xdr:to>
      <xdr:col>0</xdr:col>
      <xdr:colOff>1023640</xdr:colOff>
      <xdr:row>209</xdr:row>
      <xdr:rowOff>1317812</xdr:rowOff>
    </xdr:to>
    <xdr:pic>
      <xdr:nvPicPr>
        <xdr:cNvPr id="372" name="Imagem 371">
          <a:extLst>
            <a:ext uri="{FF2B5EF4-FFF2-40B4-BE49-F238E27FC236}">
              <a16:creationId xmlns:a16="http://schemas.microsoft.com/office/drawing/2014/main" id="{1B245CA6-767B-4292-BE16-6FF6DC6DF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70" y="357102337"/>
          <a:ext cx="994170" cy="580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174171</xdr:rowOff>
    </xdr:from>
    <xdr:to>
      <xdr:col>0</xdr:col>
      <xdr:colOff>2100943</xdr:colOff>
      <xdr:row>1</xdr:row>
      <xdr:rowOff>1538725</xdr:rowOff>
    </xdr:to>
    <xdr:pic>
      <xdr:nvPicPr>
        <xdr:cNvPr id="373" name="Imagem 372">
          <a:extLst>
            <a:ext uri="{FF2B5EF4-FFF2-40B4-BE49-F238E27FC236}">
              <a16:creationId xmlns:a16="http://schemas.microsoft.com/office/drawing/2014/main" id="{1DC5442C-750D-4A7C-96EC-80A907164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6514"/>
          <a:ext cx="2100943" cy="1364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58189</xdr:colOff>
      <xdr:row>0</xdr:row>
      <xdr:rowOff>19049</xdr:rowOff>
    </xdr:from>
    <xdr:to>
      <xdr:col>8</xdr:col>
      <xdr:colOff>533308</xdr:colOff>
      <xdr:row>2</xdr:row>
      <xdr:rowOff>7618</xdr:rowOff>
    </xdr:to>
    <xdr:pic>
      <xdr:nvPicPr>
        <xdr:cNvPr id="2" name="Gráfico 1" descr="Indicador de costas da mão a apontar para a direita destaqu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BED13A-BB5F-4826-8AAF-D4E0EE8E6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-66967" t="-734306" r="-21198" b="-23253"/>
        <a:stretch/>
      </xdr:blipFill>
      <xdr:spPr>
        <a:xfrm rot="16200000">
          <a:off x="2362674" y="-2285436"/>
          <a:ext cx="1352549" cy="5961519"/>
        </a:xfrm>
        <a:prstGeom prst="rect">
          <a:avLst/>
        </a:prstGeom>
      </xdr:spPr>
    </xdr:pic>
    <xdr:clientData/>
  </xdr:twoCellAnchor>
  <xdr:twoCellAnchor editAs="oneCell">
    <xdr:from>
      <xdr:col>26</xdr:col>
      <xdr:colOff>145292</xdr:colOff>
      <xdr:row>0</xdr:row>
      <xdr:rowOff>10885</xdr:rowOff>
    </xdr:from>
    <xdr:to>
      <xdr:col>30</xdr:col>
      <xdr:colOff>322298</xdr:colOff>
      <xdr:row>0</xdr:row>
      <xdr:rowOff>831091</xdr:rowOff>
    </xdr:to>
    <xdr:pic>
      <xdr:nvPicPr>
        <xdr:cNvPr id="3" name="Gráfico 2" descr="Seta: Reta com preenchimento sólido">
          <a:extLst>
            <a:ext uri="{FF2B5EF4-FFF2-40B4-BE49-F238E27FC236}">
              <a16:creationId xmlns:a16="http://schemas.microsoft.com/office/drawing/2014/main" id="{AC526366-D6FF-461D-9257-496A96732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 flipH="1">
          <a:off x="15428835" y="10885"/>
          <a:ext cx="2354149" cy="820206"/>
        </a:xfrm>
        <a:prstGeom prst="rect">
          <a:avLst/>
        </a:prstGeom>
      </xdr:spPr>
    </xdr:pic>
    <xdr:clientData/>
  </xdr:twoCellAnchor>
  <xdr:twoCellAnchor editAs="oneCell">
    <xdr:from>
      <xdr:col>21</xdr:col>
      <xdr:colOff>243265</xdr:colOff>
      <xdr:row>0</xdr:row>
      <xdr:rowOff>0</xdr:rowOff>
    </xdr:from>
    <xdr:to>
      <xdr:col>26</xdr:col>
      <xdr:colOff>261782</xdr:colOff>
      <xdr:row>0</xdr:row>
      <xdr:rowOff>820206</xdr:rowOff>
    </xdr:to>
    <xdr:pic>
      <xdr:nvPicPr>
        <xdr:cNvPr id="6" name="Gráfico 5" descr="Seta: Reta com preenchimento sólido">
          <a:extLst>
            <a:ext uri="{FF2B5EF4-FFF2-40B4-BE49-F238E27FC236}">
              <a16:creationId xmlns:a16="http://schemas.microsoft.com/office/drawing/2014/main" id="{703B9AD6-A3DC-4CC3-AFFF-3C44607294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 flipH="1">
          <a:off x="12805379" y="0"/>
          <a:ext cx="2739946" cy="820206"/>
        </a:xfrm>
        <a:prstGeom prst="rect">
          <a:avLst/>
        </a:prstGeom>
      </xdr:spPr>
    </xdr:pic>
    <xdr:clientData/>
  </xdr:twoCellAnchor>
  <xdr:twoCellAnchor editAs="oneCell">
    <xdr:from>
      <xdr:col>30</xdr:col>
      <xdr:colOff>330347</xdr:colOff>
      <xdr:row>0</xdr:row>
      <xdr:rowOff>0</xdr:rowOff>
    </xdr:from>
    <xdr:to>
      <xdr:col>34</xdr:col>
      <xdr:colOff>269941</xdr:colOff>
      <xdr:row>0</xdr:row>
      <xdr:rowOff>820206</xdr:rowOff>
    </xdr:to>
    <xdr:pic>
      <xdr:nvPicPr>
        <xdr:cNvPr id="7" name="Gráfico 6" descr="Seta: Reta com preenchimento sólido">
          <a:extLst>
            <a:ext uri="{FF2B5EF4-FFF2-40B4-BE49-F238E27FC236}">
              <a16:creationId xmlns:a16="http://schemas.microsoft.com/office/drawing/2014/main" id="{579CE078-C279-44DC-8D1D-A7C8584EB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 flipH="1">
          <a:off x="17791033" y="0"/>
          <a:ext cx="2116737" cy="820206"/>
        </a:xfrm>
        <a:prstGeom prst="rect">
          <a:avLst/>
        </a:prstGeom>
      </xdr:spPr>
    </xdr:pic>
    <xdr:clientData/>
  </xdr:twoCellAnchor>
  <xdr:twoCellAnchor editAs="oneCell">
    <xdr:from>
      <xdr:col>34</xdr:col>
      <xdr:colOff>308575</xdr:colOff>
      <xdr:row>0</xdr:row>
      <xdr:rowOff>0</xdr:rowOff>
    </xdr:from>
    <xdr:to>
      <xdr:col>37</xdr:col>
      <xdr:colOff>228600</xdr:colOff>
      <xdr:row>0</xdr:row>
      <xdr:rowOff>820206</xdr:rowOff>
    </xdr:to>
    <xdr:pic>
      <xdr:nvPicPr>
        <xdr:cNvPr id="8" name="Gráfico 7" descr="Seta: Reta com preenchimento sólido">
          <a:extLst>
            <a:ext uri="{FF2B5EF4-FFF2-40B4-BE49-F238E27FC236}">
              <a16:creationId xmlns:a16="http://schemas.microsoft.com/office/drawing/2014/main" id="{63D3E82D-A601-4339-A1EC-FA826EE53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 flipH="1">
          <a:off x="19946404" y="0"/>
          <a:ext cx="1552882" cy="820206"/>
        </a:xfrm>
        <a:prstGeom prst="rect">
          <a:avLst/>
        </a:prstGeom>
      </xdr:spPr>
    </xdr:pic>
    <xdr:clientData/>
  </xdr:twoCellAnchor>
  <xdr:twoCellAnchor editAs="oneCell">
    <xdr:from>
      <xdr:col>37</xdr:col>
      <xdr:colOff>286804</xdr:colOff>
      <xdr:row>0</xdr:row>
      <xdr:rowOff>0</xdr:rowOff>
    </xdr:from>
    <xdr:to>
      <xdr:col>40</xdr:col>
      <xdr:colOff>0</xdr:colOff>
      <xdr:row>0</xdr:row>
      <xdr:rowOff>820206</xdr:rowOff>
    </xdr:to>
    <xdr:pic>
      <xdr:nvPicPr>
        <xdr:cNvPr id="9" name="Gráfico 8" descr="Seta: Reta com preenchimento sólido">
          <a:extLst>
            <a:ext uri="{FF2B5EF4-FFF2-40B4-BE49-F238E27FC236}">
              <a16:creationId xmlns:a16="http://schemas.microsoft.com/office/drawing/2014/main" id="{EDDAE15E-465A-492C-B3E9-4BD7F5E6D1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 flipH="1">
          <a:off x="21241804" y="0"/>
          <a:ext cx="1313396" cy="820206"/>
        </a:xfrm>
        <a:prstGeom prst="rect">
          <a:avLst/>
        </a:prstGeom>
      </xdr:spPr>
    </xdr:pic>
    <xdr:clientData/>
  </xdr:twoCellAnchor>
  <xdr:twoCellAnchor editAs="oneCell">
    <xdr:from>
      <xdr:col>40</xdr:col>
      <xdr:colOff>1054</xdr:colOff>
      <xdr:row>0</xdr:row>
      <xdr:rowOff>0</xdr:rowOff>
    </xdr:from>
    <xdr:to>
      <xdr:col>42</xdr:col>
      <xdr:colOff>19050</xdr:colOff>
      <xdr:row>0</xdr:row>
      <xdr:rowOff>820206</xdr:rowOff>
    </xdr:to>
    <xdr:pic>
      <xdr:nvPicPr>
        <xdr:cNvPr id="10" name="Gráfico 9" descr="Seta: Reta com preenchimento sólido">
          <a:extLst>
            <a:ext uri="{FF2B5EF4-FFF2-40B4-BE49-F238E27FC236}">
              <a16:creationId xmlns:a16="http://schemas.microsoft.com/office/drawing/2014/main" id="{9CA95490-C504-4CF2-9FCF-ED9F8BB26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t="16317" r="62326" b="24319"/>
        <a:stretch/>
      </xdr:blipFill>
      <xdr:spPr>
        <a:xfrm flipH="1">
          <a:off x="22556254" y="0"/>
          <a:ext cx="1084796" cy="820206"/>
        </a:xfrm>
        <a:prstGeom prst="rect">
          <a:avLst/>
        </a:prstGeom>
      </xdr:spPr>
    </xdr:pic>
    <xdr:clientData/>
  </xdr:twoCellAnchor>
  <xdr:twoCellAnchor editAs="oneCell">
    <xdr:from>
      <xdr:col>4</xdr:col>
      <xdr:colOff>263239</xdr:colOff>
      <xdr:row>2</xdr:row>
      <xdr:rowOff>166236</xdr:rowOff>
    </xdr:from>
    <xdr:to>
      <xdr:col>7</xdr:col>
      <xdr:colOff>1205347</xdr:colOff>
      <xdr:row>6</xdr:row>
      <xdr:rowOff>9007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4FAB212E-EE98-4C0F-BD9A-1E03D3AFB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566" y="1537836"/>
          <a:ext cx="4253345" cy="2156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ADCB9-816E-4BC0-9317-A9F203907408}">
  <dimension ref="A2:L47"/>
  <sheetViews>
    <sheetView topLeftCell="A38" workbookViewId="0">
      <selection activeCell="B45" sqref="B45:F45"/>
    </sheetView>
  </sheetViews>
  <sheetFormatPr defaultColWidth="8.88671875" defaultRowHeight="14.4" x14ac:dyDescent="0.3"/>
  <cols>
    <col min="1" max="1" width="8.88671875" style="27"/>
    <col min="2" max="2" width="18.5546875" style="27" customWidth="1"/>
    <col min="3" max="7" width="16.44140625" style="27" customWidth="1"/>
    <col min="8" max="12" width="6.88671875" style="27" customWidth="1"/>
    <col min="13" max="16384" width="8.88671875" style="27"/>
  </cols>
  <sheetData>
    <row r="2" spans="1:12" s="25" customFormat="1" ht="63" customHeight="1" x14ac:dyDescent="0.3">
      <c r="A2" s="25" t="s">
        <v>194</v>
      </c>
      <c r="B2" s="141" t="s">
        <v>262</v>
      </c>
      <c r="C2" s="28" t="s">
        <v>279</v>
      </c>
      <c r="D2" s="28" t="s">
        <v>280</v>
      </c>
      <c r="E2" s="28" t="s">
        <v>281</v>
      </c>
      <c r="F2" s="28" t="s">
        <v>282</v>
      </c>
      <c r="G2" s="28" t="s">
        <v>283</v>
      </c>
    </row>
    <row r="3" spans="1:12" s="25" customFormat="1" ht="20.399999999999999" customHeight="1" x14ac:dyDescent="0.3">
      <c r="A3" s="25" t="s">
        <v>195</v>
      </c>
      <c r="B3" s="141"/>
      <c r="C3" s="28">
        <v>2.5</v>
      </c>
      <c r="D3" s="28">
        <v>2</v>
      </c>
      <c r="E3" s="28">
        <v>1.5</v>
      </c>
      <c r="F3" s="28">
        <v>1</v>
      </c>
      <c r="G3" s="28">
        <v>0.5</v>
      </c>
      <c r="H3" s="26"/>
      <c r="I3" s="26"/>
      <c r="J3" s="26"/>
      <c r="K3" s="26"/>
      <c r="L3" s="26"/>
    </row>
    <row r="4" spans="1:12" s="25" customFormat="1" ht="63" customHeight="1" x14ac:dyDescent="0.3">
      <c r="A4" s="25" t="s">
        <v>196</v>
      </c>
      <c r="B4" s="141" t="s">
        <v>263</v>
      </c>
      <c r="C4" s="28" t="s">
        <v>279</v>
      </c>
      <c r="D4" s="28" t="s">
        <v>280</v>
      </c>
      <c r="E4" s="28" t="s">
        <v>281</v>
      </c>
      <c r="F4" s="28" t="s">
        <v>282</v>
      </c>
      <c r="G4" s="28" t="s">
        <v>283</v>
      </c>
    </row>
    <row r="5" spans="1:12" s="25" customFormat="1" ht="20.399999999999999" customHeight="1" x14ac:dyDescent="0.3">
      <c r="A5" s="25" t="s">
        <v>197</v>
      </c>
      <c r="B5" s="141"/>
      <c r="C5" s="28">
        <v>2.5</v>
      </c>
      <c r="D5" s="28">
        <v>2</v>
      </c>
      <c r="E5" s="28">
        <v>1.5</v>
      </c>
      <c r="F5" s="28">
        <v>1</v>
      </c>
      <c r="G5" s="28">
        <v>0.5</v>
      </c>
      <c r="H5" s="26"/>
      <c r="I5" s="26"/>
      <c r="J5" s="26"/>
      <c r="K5" s="26"/>
      <c r="L5" s="26"/>
    </row>
    <row r="6" spans="1:12" s="25" customFormat="1" ht="63" customHeight="1" x14ac:dyDescent="0.3">
      <c r="A6" s="25" t="s">
        <v>198</v>
      </c>
      <c r="B6" s="141" t="s">
        <v>264</v>
      </c>
      <c r="C6" s="28" t="s">
        <v>279</v>
      </c>
      <c r="D6" s="28" t="s">
        <v>280</v>
      </c>
      <c r="E6" s="28" t="s">
        <v>281</v>
      </c>
      <c r="F6" s="28" t="s">
        <v>282</v>
      </c>
      <c r="G6" s="28" t="s">
        <v>283</v>
      </c>
    </row>
    <row r="7" spans="1:12" s="25" customFormat="1" ht="20.399999999999999" customHeight="1" x14ac:dyDescent="0.3">
      <c r="A7" s="25" t="s">
        <v>199</v>
      </c>
      <c r="B7" s="141"/>
      <c r="C7" s="28">
        <v>2.5</v>
      </c>
      <c r="D7" s="28">
        <v>2</v>
      </c>
      <c r="E7" s="28">
        <v>1.5</v>
      </c>
      <c r="F7" s="28">
        <v>1</v>
      </c>
      <c r="G7" s="28">
        <v>0.5</v>
      </c>
      <c r="H7" s="26"/>
      <c r="I7" s="26"/>
      <c r="J7" s="26"/>
      <c r="K7" s="26"/>
      <c r="L7" s="26"/>
    </row>
    <row r="8" spans="1:12" s="25" customFormat="1" ht="63" customHeight="1" x14ac:dyDescent="0.3">
      <c r="A8" s="25" t="s">
        <v>200</v>
      </c>
      <c r="B8" s="141" t="s">
        <v>359</v>
      </c>
      <c r="C8" s="28" t="s">
        <v>279</v>
      </c>
      <c r="D8" s="28" t="s">
        <v>280</v>
      </c>
      <c r="E8" s="28" t="s">
        <v>281</v>
      </c>
      <c r="F8" s="28" t="s">
        <v>282</v>
      </c>
      <c r="G8" s="28" t="s">
        <v>283</v>
      </c>
    </row>
    <row r="9" spans="1:12" s="25" customFormat="1" ht="20.399999999999999" customHeight="1" x14ac:dyDescent="0.3">
      <c r="A9" s="25" t="s">
        <v>201</v>
      </c>
      <c r="B9" s="141"/>
      <c r="C9" s="28">
        <v>2.5</v>
      </c>
      <c r="D9" s="28">
        <v>2</v>
      </c>
      <c r="E9" s="28">
        <v>1.5</v>
      </c>
      <c r="F9" s="28">
        <v>1</v>
      </c>
      <c r="G9" s="28">
        <v>0.5</v>
      </c>
      <c r="H9" s="26"/>
      <c r="I9" s="26"/>
      <c r="J9" s="26"/>
      <c r="K9" s="26"/>
      <c r="L9" s="26"/>
    </row>
    <row r="10" spans="1:12" s="25" customFormat="1" ht="33.6" customHeight="1" x14ac:dyDescent="0.3">
      <c r="H10" s="26"/>
      <c r="I10" s="26"/>
      <c r="J10" s="26"/>
      <c r="K10" s="26"/>
      <c r="L10" s="26"/>
    </row>
    <row r="11" spans="1:12" s="25" customFormat="1" ht="33.6" customHeight="1" x14ac:dyDescent="0.3">
      <c r="A11" s="25" t="s">
        <v>49</v>
      </c>
      <c r="B11" s="25" t="s">
        <v>265</v>
      </c>
      <c r="C11" s="25" t="s">
        <v>315</v>
      </c>
      <c r="D11" s="25" t="s">
        <v>293</v>
      </c>
      <c r="E11" s="25" t="s">
        <v>294</v>
      </c>
      <c r="F11" s="25" t="s">
        <v>9</v>
      </c>
      <c r="G11" s="25" t="s">
        <v>316</v>
      </c>
    </row>
    <row r="12" spans="1:12" s="25" customFormat="1" ht="33.6" customHeight="1" x14ac:dyDescent="0.3">
      <c r="A12" s="25" t="s">
        <v>50</v>
      </c>
      <c r="C12" s="26">
        <v>1</v>
      </c>
      <c r="D12" s="26">
        <v>0.75</v>
      </c>
      <c r="E12" s="26">
        <v>0.5</v>
      </c>
      <c r="F12" s="26">
        <v>0.25</v>
      </c>
      <c r="G12" s="26">
        <v>9.9999999999999995E-7</v>
      </c>
      <c r="H12" s="26"/>
      <c r="I12" s="26"/>
      <c r="J12" s="26"/>
      <c r="K12" s="26"/>
      <c r="L12" s="26"/>
    </row>
    <row r="13" spans="1:12" s="25" customFormat="1" ht="33.6" customHeight="1" x14ac:dyDescent="0.3">
      <c r="A13" s="25" t="s">
        <v>51</v>
      </c>
      <c r="B13" s="25" t="s">
        <v>266</v>
      </c>
      <c r="C13" s="25" t="s">
        <v>284</v>
      </c>
      <c r="D13" s="25" t="s">
        <v>293</v>
      </c>
      <c r="E13" s="25" t="s">
        <v>294</v>
      </c>
      <c r="F13" s="25" t="s">
        <v>285</v>
      </c>
      <c r="G13" s="25" t="s">
        <v>286</v>
      </c>
      <c r="H13" s="26">
        <v>1.5</v>
      </c>
      <c r="I13" s="26">
        <v>1</v>
      </c>
      <c r="J13" s="26">
        <v>0.75</v>
      </c>
      <c r="K13" s="26">
        <v>0.5</v>
      </c>
      <c r="L13" s="26">
        <v>0.25</v>
      </c>
    </row>
    <row r="14" spans="1:12" s="25" customFormat="1" ht="33.6" customHeight="1" x14ac:dyDescent="0.3">
      <c r="A14" s="25" t="s">
        <v>52</v>
      </c>
      <c r="C14" s="26">
        <v>1.5</v>
      </c>
      <c r="D14" s="26">
        <v>1</v>
      </c>
      <c r="E14" s="26">
        <v>0.75</v>
      </c>
      <c r="F14" s="26">
        <v>0.5</v>
      </c>
      <c r="G14" s="26">
        <v>0.25</v>
      </c>
      <c r="H14" s="26"/>
      <c r="I14" s="26"/>
      <c r="J14" s="26"/>
      <c r="K14" s="26"/>
      <c r="L14" s="26"/>
    </row>
    <row r="15" spans="1:12" s="25" customFormat="1" ht="33.6" customHeight="1" x14ac:dyDescent="0.3">
      <c r="A15" s="25" t="s">
        <v>53</v>
      </c>
      <c r="B15" s="25" t="s">
        <v>267</v>
      </c>
      <c r="C15" s="25" t="s">
        <v>27</v>
      </c>
      <c r="D15" s="25" t="s">
        <v>332</v>
      </c>
      <c r="E15" s="25" t="s">
        <v>287</v>
      </c>
      <c r="F15" s="25" t="s">
        <v>333</v>
      </c>
      <c r="G15" s="25" t="s">
        <v>334</v>
      </c>
      <c r="H15" s="26">
        <v>1.5</v>
      </c>
      <c r="I15" s="26">
        <v>1</v>
      </c>
      <c r="J15" s="26">
        <v>0.75</v>
      </c>
      <c r="K15" s="26">
        <v>0.5</v>
      </c>
      <c r="L15" s="26">
        <v>0.25</v>
      </c>
    </row>
    <row r="16" spans="1:12" s="25" customFormat="1" ht="33.6" customHeight="1" x14ac:dyDescent="0.3">
      <c r="A16" s="25" t="s">
        <v>54</v>
      </c>
      <c r="C16" s="26">
        <v>1.5</v>
      </c>
      <c r="D16" s="26">
        <v>1</v>
      </c>
      <c r="E16" s="26">
        <v>0.75</v>
      </c>
      <c r="F16" s="26">
        <v>0.5</v>
      </c>
      <c r="G16" s="26">
        <v>0.25</v>
      </c>
      <c r="H16" s="26"/>
      <c r="I16" s="26"/>
      <c r="J16" s="26"/>
      <c r="K16" s="26"/>
      <c r="L16" s="26"/>
    </row>
    <row r="17" spans="1:12" s="25" customFormat="1" ht="33.6" customHeight="1" x14ac:dyDescent="0.3">
      <c r="A17" s="25" t="s">
        <v>55</v>
      </c>
      <c r="B17" s="25" t="s">
        <v>268</v>
      </c>
      <c r="C17" s="25" t="s">
        <v>339</v>
      </c>
      <c r="D17" s="25" t="s">
        <v>340</v>
      </c>
      <c r="E17" s="25" t="s">
        <v>341</v>
      </c>
      <c r="F17" s="25" t="s">
        <v>345</v>
      </c>
      <c r="G17" s="25" t="s">
        <v>342</v>
      </c>
      <c r="H17" s="26">
        <v>1.5</v>
      </c>
      <c r="I17" s="26">
        <v>1</v>
      </c>
      <c r="J17" s="26">
        <v>0.75</v>
      </c>
      <c r="K17" s="26">
        <v>0.5</v>
      </c>
      <c r="L17" s="26">
        <v>0.25</v>
      </c>
    </row>
    <row r="18" spans="1:12" s="25" customFormat="1" ht="33.6" customHeight="1" x14ac:dyDescent="0.3">
      <c r="A18" s="25" t="s">
        <v>56</v>
      </c>
      <c r="C18" s="26">
        <v>1.5</v>
      </c>
      <c r="D18" s="26">
        <v>1</v>
      </c>
      <c r="E18" s="26">
        <v>0.75</v>
      </c>
      <c r="F18" s="26">
        <v>0.5</v>
      </c>
      <c r="G18" s="26">
        <v>0.25</v>
      </c>
      <c r="H18" s="26"/>
      <c r="I18" s="26"/>
      <c r="J18" s="26"/>
      <c r="K18" s="26"/>
      <c r="L18" s="26"/>
    </row>
    <row r="19" spans="1:12" s="25" customFormat="1" ht="33.6" customHeight="1" x14ac:dyDescent="0.3">
      <c r="A19" s="25" t="s">
        <v>57</v>
      </c>
      <c r="B19" s="25" t="s">
        <v>6</v>
      </c>
      <c r="C19" s="25" t="s">
        <v>335</v>
      </c>
      <c r="D19" s="25" t="s">
        <v>336</v>
      </c>
      <c r="E19" s="25" t="s">
        <v>343</v>
      </c>
      <c r="F19" s="25" t="s">
        <v>337</v>
      </c>
      <c r="G19" s="25" t="s">
        <v>338</v>
      </c>
      <c r="H19" s="26">
        <v>1.5</v>
      </c>
      <c r="I19" s="26">
        <v>1</v>
      </c>
      <c r="J19" s="26">
        <v>0.75</v>
      </c>
      <c r="K19" s="26">
        <v>0.5</v>
      </c>
      <c r="L19" s="26">
        <v>0.25</v>
      </c>
    </row>
    <row r="20" spans="1:12" s="25" customFormat="1" ht="33.6" customHeight="1" x14ac:dyDescent="0.3">
      <c r="A20" s="25" t="s">
        <v>58</v>
      </c>
      <c r="C20" s="26">
        <v>1.5</v>
      </c>
      <c r="D20" s="26">
        <v>1</v>
      </c>
      <c r="E20" s="26">
        <v>0.75</v>
      </c>
      <c r="F20" s="26">
        <v>0.5</v>
      </c>
      <c r="G20" s="26">
        <v>0.25</v>
      </c>
      <c r="H20" s="26"/>
      <c r="I20" s="26"/>
      <c r="J20" s="26"/>
      <c r="K20" s="26"/>
      <c r="L20" s="26"/>
    </row>
    <row r="21" spans="1:12" s="25" customFormat="1" ht="33.6" customHeight="1" x14ac:dyDescent="0.3">
      <c r="A21" s="25" t="s">
        <v>59</v>
      </c>
      <c r="B21" s="25" t="s">
        <v>269</v>
      </c>
      <c r="C21" s="25" t="s">
        <v>26</v>
      </c>
      <c r="D21" s="25" t="s">
        <v>288</v>
      </c>
      <c r="E21" s="25" t="s">
        <v>289</v>
      </c>
      <c r="F21" s="25" t="s">
        <v>290</v>
      </c>
      <c r="G21" s="25" t="s">
        <v>291</v>
      </c>
      <c r="H21" s="26">
        <v>1.5</v>
      </c>
      <c r="I21" s="26">
        <v>1</v>
      </c>
      <c r="J21" s="26">
        <v>0.75</v>
      </c>
      <c r="K21" s="26">
        <v>0.5</v>
      </c>
      <c r="L21" s="26">
        <v>0.25</v>
      </c>
    </row>
    <row r="22" spans="1:12" s="25" customFormat="1" ht="33.6" customHeight="1" x14ac:dyDescent="0.3">
      <c r="A22" s="25" t="s">
        <v>60</v>
      </c>
      <c r="C22" s="26">
        <v>1.5</v>
      </c>
      <c r="D22" s="26">
        <v>1</v>
      </c>
      <c r="E22" s="26">
        <v>0.75</v>
      </c>
      <c r="F22" s="26">
        <v>0.5</v>
      </c>
      <c r="G22" s="26">
        <v>0.25</v>
      </c>
      <c r="H22" s="26"/>
      <c r="I22" s="26"/>
      <c r="J22" s="26"/>
      <c r="K22" s="26"/>
      <c r="L22" s="26"/>
    </row>
    <row r="23" spans="1:12" s="25" customFormat="1" ht="33.6" customHeight="1" x14ac:dyDescent="0.3">
      <c r="A23" s="25" t="s">
        <v>61</v>
      </c>
      <c r="B23" s="25" t="s">
        <v>7</v>
      </c>
      <c r="C23" s="25" t="s">
        <v>328</v>
      </c>
      <c r="D23" s="25" t="s">
        <v>329</v>
      </c>
      <c r="E23" s="25" t="s">
        <v>344</v>
      </c>
      <c r="F23" s="25" t="s">
        <v>330</v>
      </c>
      <c r="G23" s="25" t="s">
        <v>331</v>
      </c>
      <c r="H23" s="26">
        <v>1.5</v>
      </c>
      <c r="I23" s="26">
        <v>1</v>
      </c>
      <c r="J23" s="26">
        <v>0.75</v>
      </c>
      <c r="K23" s="26">
        <v>0.5</v>
      </c>
      <c r="L23" s="26">
        <v>0.25</v>
      </c>
    </row>
    <row r="24" spans="1:12" s="25" customFormat="1" ht="33.6" customHeight="1" x14ac:dyDescent="0.3">
      <c r="A24" s="25" t="s">
        <v>62</v>
      </c>
      <c r="C24" s="26">
        <v>1.5</v>
      </c>
      <c r="D24" s="26">
        <v>1</v>
      </c>
      <c r="E24" s="26">
        <v>0.75</v>
      </c>
      <c r="F24" s="26">
        <v>0.5</v>
      </c>
      <c r="G24" s="26">
        <v>0.25</v>
      </c>
      <c r="H24" s="26"/>
      <c r="I24" s="26"/>
      <c r="J24" s="26"/>
      <c r="K24" s="26"/>
      <c r="L24" s="26"/>
    </row>
    <row r="25" spans="1:12" s="25" customFormat="1" ht="33.6" customHeight="1" x14ac:dyDescent="0.3">
      <c r="A25" s="25" t="s">
        <v>63</v>
      </c>
      <c r="B25" s="25" t="s">
        <v>270</v>
      </c>
      <c r="C25" s="25" t="s">
        <v>292</v>
      </c>
      <c r="D25" s="25" t="s">
        <v>293</v>
      </c>
      <c r="E25" s="25" t="s">
        <v>294</v>
      </c>
      <c r="F25" s="25" t="s">
        <v>285</v>
      </c>
      <c r="G25" s="25" t="s">
        <v>10</v>
      </c>
    </row>
    <row r="26" spans="1:12" s="25" customFormat="1" ht="33.6" customHeight="1" x14ac:dyDescent="0.3">
      <c r="A26" s="25" t="s">
        <v>64</v>
      </c>
      <c r="C26" s="26">
        <v>1.5</v>
      </c>
      <c r="D26" s="26">
        <v>1</v>
      </c>
      <c r="E26" s="26">
        <v>0.75</v>
      </c>
      <c r="F26" s="26">
        <v>0.5</v>
      </c>
      <c r="G26" s="26">
        <v>0.25</v>
      </c>
      <c r="H26" s="26"/>
      <c r="I26" s="26"/>
      <c r="J26" s="26"/>
      <c r="K26" s="26"/>
      <c r="L26" s="26"/>
    </row>
    <row r="27" spans="1:12" s="25" customFormat="1" ht="33.6" customHeight="1" x14ac:dyDescent="0.3">
      <c r="A27" s="25" t="s">
        <v>65</v>
      </c>
      <c r="B27" s="25" t="s">
        <v>271</v>
      </c>
      <c r="C27" s="25" t="s">
        <v>295</v>
      </c>
      <c r="D27" s="25" t="s">
        <v>296</v>
      </c>
      <c r="E27" s="25" t="s">
        <v>297</v>
      </c>
      <c r="F27" s="25" t="s">
        <v>298</v>
      </c>
      <c r="L27" s="26"/>
    </row>
    <row r="28" spans="1:12" s="25" customFormat="1" ht="33.6" customHeight="1" x14ac:dyDescent="0.3">
      <c r="A28" s="25" t="s">
        <v>66</v>
      </c>
      <c r="C28" s="26">
        <v>1.5</v>
      </c>
      <c r="D28" s="26">
        <v>1</v>
      </c>
      <c r="E28" s="26">
        <v>0.5</v>
      </c>
      <c r="F28" s="26">
        <v>0.25</v>
      </c>
      <c r="H28" s="26"/>
      <c r="I28" s="26"/>
      <c r="J28" s="26"/>
      <c r="K28" s="26"/>
      <c r="L28" s="26"/>
    </row>
    <row r="29" spans="1:12" s="25" customFormat="1" ht="33.6" customHeight="1" x14ac:dyDescent="0.3">
      <c r="A29" s="25" t="s">
        <v>67</v>
      </c>
      <c r="B29" s="25" t="s">
        <v>272</v>
      </c>
      <c r="C29" s="25" t="s">
        <v>299</v>
      </c>
      <c r="D29" s="25" t="s">
        <v>300</v>
      </c>
      <c r="E29" s="25" t="s">
        <v>301</v>
      </c>
      <c r="F29" s="25" t="s">
        <v>28</v>
      </c>
      <c r="L29" s="26"/>
    </row>
    <row r="30" spans="1:12" s="25" customFormat="1" ht="33.6" customHeight="1" x14ac:dyDescent="0.3">
      <c r="A30" s="25" t="s">
        <v>68</v>
      </c>
      <c r="C30" s="26">
        <v>1</v>
      </c>
      <c r="D30" s="26">
        <v>0.75</v>
      </c>
      <c r="E30" s="26">
        <v>0.5</v>
      </c>
      <c r="F30" s="26">
        <v>0.25</v>
      </c>
      <c r="H30" s="26"/>
      <c r="I30" s="26"/>
      <c r="J30" s="26"/>
      <c r="K30" s="26"/>
      <c r="L30" s="26"/>
    </row>
    <row r="31" spans="1:12" s="25" customFormat="1" ht="33.6" customHeight="1" x14ac:dyDescent="0.3">
      <c r="A31" s="25" t="s">
        <v>69</v>
      </c>
      <c r="B31" s="25" t="s">
        <v>275</v>
      </c>
      <c r="C31" s="25" t="s">
        <v>302</v>
      </c>
      <c r="D31" s="25" t="s">
        <v>303</v>
      </c>
      <c r="E31" s="25" t="s">
        <v>294</v>
      </c>
      <c r="F31" s="25" t="s">
        <v>304</v>
      </c>
      <c r="K31" s="26"/>
      <c r="L31" s="26"/>
    </row>
    <row r="32" spans="1:12" s="25" customFormat="1" ht="33.6" customHeight="1" x14ac:dyDescent="0.3">
      <c r="A32" s="25" t="s">
        <v>70</v>
      </c>
      <c r="C32" s="26">
        <v>1</v>
      </c>
      <c r="D32" s="26">
        <v>0.75</v>
      </c>
      <c r="E32" s="26">
        <v>0.5</v>
      </c>
      <c r="F32" s="26">
        <v>0.25</v>
      </c>
      <c r="H32" s="26"/>
      <c r="I32" s="26"/>
      <c r="J32" s="26"/>
      <c r="K32" s="26"/>
      <c r="L32" s="26"/>
    </row>
    <row r="33" spans="1:12" s="25" customFormat="1" ht="33.6" customHeight="1" x14ac:dyDescent="0.3">
      <c r="A33" s="25" t="s">
        <v>71</v>
      </c>
      <c r="B33" s="25" t="s">
        <v>273</v>
      </c>
      <c r="C33" s="25" t="s">
        <v>305</v>
      </c>
      <c r="D33" s="25" t="s">
        <v>306</v>
      </c>
      <c r="E33" s="25" t="s">
        <v>307</v>
      </c>
      <c r="K33" s="26"/>
      <c r="L33" s="26"/>
    </row>
    <row r="34" spans="1:12" s="25" customFormat="1" ht="33.6" customHeight="1" x14ac:dyDescent="0.3">
      <c r="A34" s="25" t="s">
        <v>72</v>
      </c>
      <c r="C34" s="26">
        <v>1</v>
      </c>
      <c r="D34" s="26">
        <v>0.5</v>
      </c>
      <c r="E34" s="26">
        <v>0.25</v>
      </c>
      <c r="H34" s="26"/>
      <c r="I34" s="26"/>
      <c r="J34" s="26"/>
      <c r="K34" s="26"/>
      <c r="L34" s="26"/>
    </row>
    <row r="35" spans="1:12" s="25" customFormat="1" ht="33.6" customHeight="1" x14ac:dyDescent="0.3">
      <c r="A35" s="25" t="s">
        <v>73</v>
      </c>
      <c r="B35" s="25" t="s">
        <v>274</v>
      </c>
      <c r="C35" s="25" t="s">
        <v>308</v>
      </c>
      <c r="D35" s="25" t="s">
        <v>309</v>
      </c>
      <c r="E35" s="25" t="s">
        <v>310</v>
      </c>
      <c r="L35" s="26"/>
    </row>
    <row r="36" spans="1:12" s="25" customFormat="1" ht="33.6" customHeight="1" x14ac:dyDescent="0.3">
      <c r="A36" s="25" t="s">
        <v>74</v>
      </c>
      <c r="C36" s="26">
        <v>1</v>
      </c>
      <c r="D36" s="26">
        <v>0.5</v>
      </c>
      <c r="E36" s="26">
        <v>0.25</v>
      </c>
      <c r="H36" s="26"/>
      <c r="I36" s="26"/>
      <c r="J36" s="26"/>
      <c r="K36" s="26"/>
      <c r="L36" s="26"/>
    </row>
    <row r="37" spans="1:12" s="25" customFormat="1" ht="33.6" customHeight="1" x14ac:dyDescent="0.3">
      <c r="A37" s="25" t="s">
        <v>75</v>
      </c>
      <c r="B37" s="25" t="s">
        <v>276</v>
      </c>
      <c r="C37" s="25" t="s">
        <v>363</v>
      </c>
      <c r="D37" s="25" t="s">
        <v>364</v>
      </c>
      <c r="E37" s="25" t="s">
        <v>365</v>
      </c>
      <c r="K37" s="26"/>
      <c r="L37" s="26"/>
    </row>
    <row r="38" spans="1:12" s="25" customFormat="1" ht="33.6" customHeight="1" x14ac:dyDescent="0.3">
      <c r="A38" s="25" t="s">
        <v>76</v>
      </c>
      <c r="C38" s="26">
        <v>1</v>
      </c>
      <c r="D38" s="26">
        <v>0.5</v>
      </c>
      <c r="E38" s="26">
        <v>0.25</v>
      </c>
      <c r="H38" s="26"/>
      <c r="I38" s="26"/>
      <c r="J38" s="26"/>
      <c r="K38" s="26"/>
      <c r="L38" s="26"/>
    </row>
    <row r="39" spans="1:12" s="25" customFormat="1" ht="33.6" customHeight="1" x14ac:dyDescent="0.3">
      <c r="A39" s="25" t="s">
        <v>77</v>
      </c>
      <c r="B39" s="25" t="s">
        <v>277</v>
      </c>
      <c r="C39" s="25" t="s">
        <v>13</v>
      </c>
      <c r="D39" s="25" t="s">
        <v>11</v>
      </c>
      <c r="E39" s="25" t="s">
        <v>12</v>
      </c>
      <c r="F39" s="25" t="s">
        <v>311</v>
      </c>
      <c r="L39" s="26"/>
    </row>
    <row r="40" spans="1:12" s="25" customFormat="1" ht="33.6" customHeight="1" x14ac:dyDescent="0.3">
      <c r="A40" s="25" t="s">
        <v>78</v>
      </c>
      <c r="C40" s="26">
        <v>1</v>
      </c>
      <c r="D40" s="26">
        <v>0.75</v>
      </c>
      <c r="E40" s="26">
        <v>0.5</v>
      </c>
      <c r="F40" s="26">
        <v>0.25</v>
      </c>
      <c r="H40" s="26"/>
      <c r="I40" s="26"/>
      <c r="J40" s="26"/>
      <c r="K40" s="26"/>
      <c r="L40" s="26"/>
    </row>
    <row r="41" spans="1:12" s="25" customFormat="1" ht="33.6" customHeight="1" x14ac:dyDescent="0.3">
      <c r="A41" s="25" t="s">
        <v>79</v>
      </c>
      <c r="B41" s="25" t="s">
        <v>278</v>
      </c>
      <c r="C41" s="25" t="s">
        <v>312</v>
      </c>
      <c r="D41" s="25" t="s">
        <v>313</v>
      </c>
      <c r="E41" s="25" t="s">
        <v>314</v>
      </c>
      <c r="K41" s="26"/>
      <c r="L41" s="26"/>
    </row>
    <row r="42" spans="1:12" s="25" customFormat="1" ht="33.6" customHeight="1" x14ac:dyDescent="0.3">
      <c r="A42" s="25" t="s">
        <v>80</v>
      </c>
      <c r="C42" s="26">
        <v>1</v>
      </c>
      <c r="D42" s="26">
        <v>0.5</v>
      </c>
      <c r="E42" s="26">
        <v>0.25</v>
      </c>
    </row>
    <row r="44" spans="1:12" x14ac:dyDescent="0.3">
      <c r="A44" s="27" t="s">
        <v>226</v>
      </c>
      <c r="B44" s="27" t="s">
        <v>322</v>
      </c>
      <c r="C44" s="27" t="s">
        <v>317</v>
      </c>
      <c r="D44" s="27" t="s">
        <v>318</v>
      </c>
      <c r="E44" s="27" t="s">
        <v>319</v>
      </c>
      <c r="F44" s="27" t="s">
        <v>320</v>
      </c>
      <c r="G44" s="27" t="s">
        <v>321</v>
      </c>
    </row>
    <row r="45" spans="1:12" x14ac:dyDescent="0.3">
      <c r="A45" s="27" t="s">
        <v>81</v>
      </c>
      <c r="B45" s="27" t="s">
        <v>322</v>
      </c>
      <c r="C45" s="27" t="s">
        <v>317</v>
      </c>
      <c r="D45" s="27" t="s">
        <v>318</v>
      </c>
      <c r="E45" s="27" t="s">
        <v>361</v>
      </c>
      <c r="F45" s="27" t="s">
        <v>362</v>
      </c>
      <c r="G45" s="27" t="s">
        <v>417</v>
      </c>
      <c r="H45" s="27" t="s">
        <v>416</v>
      </c>
    </row>
    <row r="47" spans="1:12" x14ac:dyDescent="0.3">
      <c r="B47" s="27" t="s">
        <v>322</v>
      </c>
      <c r="C47" s="27" t="s">
        <v>317</v>
      </c>
      <c r="D47" s="27" t="s">
        <v>318</v>
      </c>
      <c r="E47" s="27" t="s">
        <v>361</v>
      </c>
      <c r="F47" s="27" t="s">
        <v>362</v>
      </c>
      <c r="G47" s="27" t="s">
        <v>417</v>
      </c>
      <c r="H47" s="27" t="s">
        <v>416</v>
      </c>
    </row>
  </sheetData>
  <sheetProtection algorithmName="SHA-512" hashValue="4kOOjp3Gn3NtKNGkJONL6C8M3Tifmoin0v90ytHQvrQBZaSv4GkQdyyfkbTlaoD9fZ9+sEFxxopO9IhagZ46Ug==" saltValue="/Tlx3f0ZQxH7nt+ofzFQcQ==" spinCount="100000" sheet="1" objects="1" scenarios="1" selectLockedCells="1"/>
  <mergeCells count="4">
    <mergeCell ref="B2:B3"/>
    <mergeCell ref="B4:B5"/>
    <mergeCell ref="B6:B7"/>
    <mergeCell ref="B8:B9"/>
  </mergeCells>
  <phoneticPr fontId="1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8E816-6336-48AC-91DF-768245BA2D0E}">
  <dimension ref="A2:H16"/>
  <sheetViews>
    <sheetView showGridLines="0" workbookViewId="0">
      <selection activeCell="B4" sqref="B4"/>
    </sheetView>
  </sheetViews>
  <sheetFormatPr defaultRowHeight="14.4" x14ac:dyDescent="0.3"/>
  <cols>
    <col min="2" max="2" width="70.44140625" customWidth="1"/>
    <col min="3" max="3" width="16.109375" customWidth="1"/>
    <col min="4" max="4" width="14.5546875" customWidth="1"/>
    <col min="5" max="5" width="1.6640625" customWidth="1"/>
    <col min="6" max="6" width="70.44140625" customWidth="1"/>
    <col min="7" max="7" width="16.109375" customWidth="1"/>
    <col min="8" max="8" width="13.33203125" customWidth="1"/>
  </cols>
  <sheetData>
    <row r="2" spans="1:8" ht="33" customHeight="1" thickBot="1" x14ac:dyDescent="0.35">
      <c r="B2" s="146" t="s">
        <v>354</v>
      </c>
      <c r="C2" s="147"/>
      <c r="D2" s="147"/>
      <c r="E2" s="147"/>
      <c r="F2" s="147"/>
      <c r="G2" s="147"/>
      <c r="H2" s="148"/>
    </row>
    <row r="3" spans="1:8" ht="25.95" customHeight="1" thickBot="1" x14ac:dyDescent="0.45">
      <c r="B3" s="48" t="s">
        <v>352</v>
      </c>
      <c r="C3" s="144" t="s">
        <v>353</v>
      </c>
      <c r="D3" s="145"/>
      <c r="E3" s="56"/>
      <c r="F3" s="57" t="s">
        <v>352</v>
      </c>
      <c r="G3" s="144" t="s">
        <v>353</v>
      </c>
      <c r="H3" s="145"/>
    </row>
    <row r="4" spans="1:8" ht="26.4" customHeight="1" x14ac:dyDescent="0.3">
      <c r="A4">
        <v>1</v>
      </c>
      <c r="B4" s="52" t="s">
        <v>435</v>
      </c>
      <c r="C4" s="58" t="s">
        <v>434</v>
      </c>
      <c r="D4" s="59"/>
      <c r="E4" s="60"/>
      <c r="F4" s="49" t="s">
        <v>42</v>
      </c>
      <c r="G4" s="58" t="s">
        <v>43</v>
      </c>
      <c r="H4" s="59"/>
    </row>
    <row r="5" spans="1:8" ht="26.4" customHeight="1" x14ac:dyDescent="0.3">
      <c r="A5">
        <v>2</v>
      </c>
      <c r="B5" s="53" t="s">
        <v>34</v>
      </c>
      <c r="C5" s="40" t="s">
        <v>35</v>
      </c>
      <c r="D5" s="61"/>
      <c r="E5" s="60"/>
      <c r="F5" s="38" t="s">
        <v>415</v>
      </c>
      <c r="G5" s="40" t="s">
        <v>43</v>
      </c>
      <c r="H5" s="61"/>
    </row>
    <row r="6" spans="1:8" ht="26.4" customHeight="1" x14ac:dyDescent="0.3">
      <c r="A6">
        <v>3</v>
      </c>
      <c r="B6" s="54" t="s">
        <v>357</v>
      </c>
      <c r="C6" s="62" t="s">
        <v>35</v>
      </c>
      <c r="D6" s="61"/>
      <c r="E6" s="60"/>
      <c r="F6" s="39" t="s">
        <v>44</v>
      </c>
      <c r="G6" s="62" t="s">
        <v>43</v>
      </c>
      <c r="H6" s="61"/>
    </row>
    <row r="7" spans="1:8" ht="26.4" customHeight="1" x14ac:dyDescent="0.3">
      <c r="A7">
        <v>4</v>
      </c>
      <c r="B7" s="53" t="s">
        <v>36</v>
      </c>
      <c r="C7" s="40" t="s">
        <v>37</v>
      </c>
      <c r="D7" s="61"/>
      <c r="E7" s="60"/>
      <c r="F7" s="38" t="s">
        <v>414</v>
      </c>
      <c r="G7" s="40" t="s">
        <v>43</v>
      </c>
      <c r="H7" s="61"/>
    </row>
    <row r="8" spans="1:8" ht="26.4" customHeight="1" x14ac:dyDescent="0.3">
      <c r="A8">
        <v>5</v>
      </c>
      <c r="B8" s="54" t="s">
        <v>38</v>
      </c>
      <c r="C8" s="62" t="s">
        <v>39</v>
      </c>
      <c r="D8" s="61"/>
      <c r="E8" s="60"/>
      <c r="F8" s="39" t="s">
        <v>348</v>
      </c>
      <c r="G8" s="62" t="s">
        <v>43</v>
      </c>
      <c r="H8" s="61"/>
    </row>
    <row r="9" spans="1:8" ht="26.4" customHeight="1" x14ac:dyDescent="0.3">
      <c r="A9">
        <v>6</v>
      </c>
      <c r="B9" s="53" t="s">
        <v>423</v>
      </c>
      <c r="C9" s="40" t="s">
        <v>37</v>
      </c>
      <c r="D9" s="61"/>
      <c r="E9" s="60"/>
      <c r="F9" s="38" t="s">
        <v>3</v>
      </c>
      <c r="G9" s="40" t="s">
        <v>43</v>
      </c>
      <c r="H9" s="61"/>
    </row>
    <row r="10" spans="1:8" ht="26.4" customHeight="1" x14ac:dyDescent="0.3">
      <c r="A10">
        <v>7</v>
      </c>
      <c r="B10" s="54" t="s">
        <v>347</v>
      </c>
      <c r="C10" s="62" t="s">
        <v>39</v>
      </c>
      <c r="D10" s="61"/>
      <c r="E10" s="60"/>
      <c r="F10" s="39" t="s">
        <v>4</v>
      </c>
      <c r="G10" s="62" t="s">
        <v>41</v>
      </c>
      <c r="H10" s="61"/>
    </row>
    <row r="11" spans="1:8" ht="26.4" customHeight="1" x14ac:dyDescent="0.3">
      <c r="A11">
        <v>8</v>
      </c>
      <c r="B11" s="53" t="s">
        <v>40</v>
      </c>
      <c r="C11" s="40" t="s">
        <v>39</v>
      </c>
      <c r="D11" s="61"/>
      <c r="E11" s="60"/>
      <c r="F11" s="38" t="s">
        <v>350</v>
      </c>
      <c r="G11" s="40" t="s">
        <v>45</v>
      </c>
      <c r="H11" s="61"/>
    </row>
    <row r="12" spans="1:8" ht="26.4" customHeight="1" x14ac:dyDescent="0.3">
      <c r="A12">
        <v>9</v>
      </c>
      <c r="B12" s="54" t="s">
        <v>347</v>
      </c>
      <c r="C12" s="62" t="s">
        <v>39</v>
      </c>
      <c r="D12" s="61"/>
      <c r="E12" s="60"/>
      <c r="F12" s="39" t="s">
        <v>46</v>
      </c>
      <c r="G12" s="62" t="s">
        <v>43</v>
      </c>
      <c r="H12" s="61"/>
    </row>
    <row r="13" spans="1:8" ht="26.4" customHeight="1" x14ac:dyDescent="0.3">
      <c r="A13">
        <v>10</v>
      </c>
      <c r="B13" s="53" t="s">
        <v>40</v>
      </c>
      <c r="C13" s="40" t="s">
        <v>39</v>
      </c>
      <c r="D13" s="61"/>
      <c r="E13" s="60"/>
      <c r="F13" s="38" t="s">
        <v>349</v>
      </c>
      <c r="G13" s="40" t="s">
        <v>43</v>
      </c>
      <c r="H13" s="61"/>
    </row>
    <row r="14" spans="1:8" ht="26.4" customHeight="1" x14ac:dyDescent="0.3">
      <c r="A14">
        <v>11</v>
      </c>
      <c r="B14" s="54" t="s">
        <v>355</v>
      </c>
      <c r="C14" s="62" t="s">
        <v>37</v>
      </c>
      <c r="D14" s="61"/>
      <c r="E14" s="60"/>
      <c r="F14" s="39" t="s">
        <v>356</v>
      </c>
      <c r="G14" s="62" t="s">
        <v>47</v>
      </c>
      <c r="H14" s="61"/>
    </row>
    <row r="15" spans="1:8" ht="26.4" customHeight="1" x14ac:dyDescent="0.3">
      <c r="A15">
        <v>12</v>
      </c>
      <c r="B15" s="55" t="s">
        <v>360</v>
      </c>
      <c r="C15" s="51" t="s">
        <v>41</v>
      </c>
      <c r="D15" s="63"/>
      <c r="E15" s="64"/>
      <c r="F15" s="50" t="s">
        <v>351</v>
      </c>
      <c r="G15" s="51" t="s">
        <v>48</v>
      </c>
      <c r="H15" s="63"/>
    </row>
    <row r="16" spans="1:8" ht="34.200000000000003" customHeight="1" x14ac:dyDescent="0.3">
      <c r="B16" s="27"/>
      <c r="C16" s="27"/>
      <c r="D16" s="27"/>
      <c r="E16" s="27"/>
      <c r="F16" s="65" t="s">
        <v>358</v>
      </c>
      <c r="G16" s="142"/>
      <c r="H16" s="143"/>
    </row>
  </sheetData>
  <sheetProtection algorithmName="SHA-512" hashValue="SIJyq4qX7yQgi3KTHbVpQcVaF7VAZRzol+qCbUlGpWub6wgyoqCiT2KrM/fkUEUXIzNKqvV+cQ1MQRUxOTdEdw==" saltValue="M0NjH/Li3dqpwDK3INfz9Q==" spinCount="100000" sheet="1" objects="1" scenarios="1" selectLockedCells="1"/>
  <mergeCells count="4">
    <mergeCell ref="G16:H16"/>
    <mergeCell ref="C3:D3"/>
    <mergeCell ref="G3:H3"/>
    <mergeCell ref="B2:H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B9A5C-6D7A-4BD4-B694-9BEA28DE6699}">
  <dimension ref="A1:DD65"/>
  <sheetViews>
    <sheetView showGridLines="0" topLeftCell="N1" zoomScale="40" zoomScaleNormal="40" zoomScaleSheetLayoutView="40" workbookViewId="0">
      <selection activeCell="AD1" sqref="AD1:AE2"/>
    </sheetView>
  </sheetViews>
  <sheetFormatPr defaultColWidth="9.109375" defaultRowHeight="24" customHeight="1" x14ac:dyDescent="0.3"/>
  <cols>
    <col min="1" max="1" width="0" style="4" hidden="1" customWidth="1"/>
    <col min="2" max="13" width="11.5546875" style="4" hidden="1" customWidth="1"/>
    <col min="14" max="31" width="13.5546875" style="2" customWidth="1"/>
    <col min="32" max="41" width="20.6640625" style="68" customWidth="1"/>
    <col min="42" max="84" width="14.21875" style="68" customWidth="1"/>
    <col min="85" max="86" width="26.77734375" style="68" customWidth="1"/>
    <col min="87" max="16384" width="9.109375" style="4"/>
  </cols>
  <sheetData>
    <row r="1" spans="1:108" ht="49.2" customHeight="1" x14ac:dyDescent="0.3">
      <c r="L1" s="3"/>
      <c r="N1" s="149" t="s">
        <v>408</v>
      </c>
      <c r="O1" s="149"/>
      <c r="P1" s="149"/>
      <c r="Q1" s="149"/>
      <c r="R1" s="149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217"/>
      <c r="AE1" s="217"/>
      <c r="AF1" s="97"/>
      <c r="AG1" s="154" t="s">
        <v>433</v>
      </c>
      <c r="AH1" s="154"/>
      <c r="AI1" s="154"/>
      <c r="AJ1" s="154"/>
      <c r="AK1" s="154"/>
      <c r="AL1" s="154"/>
      <c r="AM1" s="154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</row>
    <row r="2" spans="1:108" ht="43.2" customHeight="1" x14ac:dyDescent="0.3">
      <c r="L2" s="3"/>
      <c r="N2" s="149"/>
      <c r="O2" s="149"/>
      <c r="P2" s="149"/>
      <c r="Q2" s="149"/>
      <c r="R2" s="149"/>
      <c r="S2" s="150" t="s">
        <v>409</v>
      </c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217"/>
      <c r="AE2" s="217"/>
      <c r="AF2" s="97"/>
      <c r="AG2" s="154"/>
      <c r="AH2" s="154"/>
      <c r="AI2" s="154"/>
      <c r="AJ2" s="154"/>
      <c r="AK2" s="154"/>
      <c r="AL2" s="154"/>
      <c r="AM2" s="154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</row>
    <row r="3" spans="1:108" ht="14.4" customHeight="1" x14ac:dyDescent="0.3">
      <c r="I3" s="111"/>
      <c r="J3" s="111"/>
      <c r="K3" s="111"/>
      <c r="L3" s="111"/>
      <c r="M3" s="111"/>
    </row>
    <row r="4" spans="1:108" ht="61.95" customHeight="1" x14ac:dyDescent="0.3">
      <c r="I4" s="111"/>
      <c r="J4" s="111"/>
      <c r="K4" s="111"/>
      <c r="L4" s="111"/>
      <c r="M4" s="111"/>
      <c r="N4" s="279" t="str">
        <f>'preenchimento cartas'!D6</f>
        <v xml:space="preserve">  José Emanuel Rocha -2011-2021</v>
      </c>
      <c r="O4" s="279"/>
      <c r="P4" s="279"/>
      <c r="Q4" s="279"/>
      <c r="R4" s="161" t="s">
        <v>346</v>
      </c>
      <c r="S4" s="161"/>
      <c r="T4" s="161"/>
      <c r="U4" s="161"/>
      <c r="V4" s="161"/>
      <c r="W4" s="161"/>
      <c r="X4" s="161"/>
      <c r="Y4" s="161"/>
      <c r="Z4" s="161"/>
      <c r="AA4" s="278"/>
      <c r="AB4" s="270" t="s">
        <v>0</v>
      </c>
      <c r="AC4" s="271"/>
      <c r="AD4" s="274" t="str">
        <f>IF($AD$1="","",IFERROR(INDEX('preenchimento cartas'!E$9:E$33,MATCH('carta de competição'!$AD$1,'preenchimento cartas'!$D$9:$D$33,0)),0))</f>
        <v/>
      </c>
      <c r="AE4" s="275"/>
      <c r="AF4" s="279" t="str">
        <f>'preenchimento cartas'!D6</f>
        <v xml:space="preserve">  José Emanuel Rocha -2011-2021</v>
      </c>
      <c r="AG4" s="279"/>
      <c r="AH4" s="279"/>
      <c r="AI4" s="161" t="s">
        <v>346</v>
      </c>
      <c r="AJ4" s="161"/>
      <c r="AK4" s="161"/>
      <c r="AL4" s="161"/>
      <c r="AM4" s="161"/>
      <c r="AN4" s="161"/>
      <c r="AO4" s="176" t="s">
        <v>0</v>
      </c>
      <c r="AP4" s="177"/>
      <c r="AQ4" s="168" t="str">
        <f>IF($AD$1="","",IFERROR(INDEX('preenchimento cartas'!E$9:E$33,MATCH('carta de competição'!$AD$1,'preenchimento cartas'!$D$9:$D$33,0)),0))</f>
        <v/>
      </c>
      <c r="AR4" s="169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H4" s="118"/>
    </row>
    <row r="5" spans="1:108" ht="61.95" customHeight="1" x14ac:dyDescent="0.3">
      <c r="I5" s="111"/>
      <c r="J5" s="112"/>
      <c r="K5" s="111"/>
      <c r="L5" s="111"/>
      <c r="M5" s="111"/>
      <c r="N5" s="279"/>
      <c r="O5" s="279"/>
      <c r="P5" s="279"/>
      <c r="Q5" s="279"/>
      <c r="R5" s="161"/>
      <c r="S5" s="161"/>
      <c r="T5" s="161"/>
      <c r="U5" s="161"/>
      <c r="V5" s="161"/>
      <c r="W5" s="161"/>
      <c r="X5" s="161"/>
      <c r="Y5" s="161"/>
      <c r="Z5" s="161"/>
      <c r="AA5" s="278"/>
      <c r="AB5" s="272"/>
      <c r="AC5" s="273"/>
      <c r="AD5" s="276"/>
      <c r="AE5" s="277"/>
      <c r="AF5" s="279"/>
      <c r="AG5" s="279"/>
      <c r="AH5" s="279"/>
      <c r="AI5" s="161"/>
      <c r="AJ5" s="161"/>
      <c r="AK5" s="161"/>
      <c r="AL5" s="161"/>
      <c r="AM5" s="161"/>
      <c r="AN5" s="161"/>
      <c r="AO5" s="178"/>
      <c r="AP5" s="179"/>
      <c r="AQ5" s="170"/>
      <c r="AR5" s="171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H5" s="118"/>
    </row>
    <row r="6" spans="1:108" ht="12" customHeight="1" x14ac:dyDescent="0.35">
      <c r="A6" s="3"/>
      <c r="I6" s="113"/>
      <c r="J6" s="261"/>
      <c r="K6" s="261"/>
      <c r="L6" s="261"/>
      <c r="M6" s="261"/>
      <c r="N6" s="280"/>
      <c r="O6" s="280"/>
      <c r="P6" s="280"/>
      <c r="Q6" s="280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33"/>
      <c r="AD6" s="33"/>
      <c r="AE6" s="33"/>
      <c r="AF6" s="280"/>
      <c r="AG6" s="280"/>
      <c r="AH6" s="280"/>
      <c r="AI6" s="115"/>
      <c r="AJ6" s="105"/>
      <c r="AK6" s="105"/>
      <c r="AL6" s="105"/>
      <c r="AM6" s="105"/>
      <c r="AN6" s="105"/>
      <c r="AO6" s="105"/>
      <c r="AP6" s="105"/>
      <c r="AQ6" s="105"/>
      <c r="AR6" s="10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105"/>
      <c r="CH6" s="105"/>
      <c r="DD6" s="35"/>
    </row>
    <row r="7" spans="1:108" s="35" customFormat="1" ht="34.950000000000003" customHeight="1" x14ac:dyDescent="0.3">
      <c r="A7" s="3"/>
      <c r="I7" s="113"/>
      <c r="J7" s="330"/>
      <c r="K7" s="330"/>
      <c r="L7" s="330"/>
      <c r="M7" s="330"/>
      <c r="N7" s="108" t="s">
        <v>325</v>
      </c>
      <c r="O7" s="269" t="str">
        <f>IF($AD$1="","",IF('preenchimento cartas'!$P$4="","",'preenchimento cartas'!$P$4))</f>
        <v/>
      </c>
      <c r="P7" s="269"/>
      <c r="Q7" s="269"/>
      <c r="R7" s="269"/>
      <c r="S7" s="269"/>
      <c r="T7" s="109" t="s">
        <v>324</v>
      </c>
      <c r="U7" s="267" t="str">
        <f>IF($AD$1="","",IF('preenchimento cartas'!$P$5="","",'preenchimento cartas'!$P$5))</f>
        <v/>
      </c>
      <c r="V7" s="267"/>
      <c r="W7" s="267"/>
      <c r="X7" s="268"/>
      <c r="Y7" s="260" t="s">
        <v>323</v>
      </c>
      <c r="Z7" s="247"/>
      <c r="AA7" s="247"/>
      <c r="AB7" s="247"/>
      <c r="AC7" s="247" t="s">
        <v>2</v>
      </c>
      <c r="AD7" s="247"/>
      <c r="AE7" s="248"/>
      <c r="AF7" s="108" t="s">
        <v>325</v>
      </c>
      <c r="AG7" s="188" t="str">
        <f>IF($AD$1="","",IF('preenchimento cartas'!$P$4="","",'preenchimento cartas'!$P$4))</f>
        <v/>
      </c>
      <c r="AH7" s="189"/>
      <c r="AI7" s="190"/>
      <c r="AJ7" s="109" t="s">
        <v>324</v>
      </c>
      <c r="AK7" s="180" t="str">
        <f>IF($AD$1="","",IF('preenchimento cartas'!$P$5="","",'preenchimento cartas'!$P$5))</f>
        <v/>
      </c>
      <c r="AL7" s="181"/>
      <c r="AM7" s="123"/>
      <c r="AN7" s="186" t="s">
        <v>323</v>
      </c>
      <c r="AO7" s="187"/>
      <c r="AP7" s="165" t="s">
        <v>2</v>
      </c>
      <c r="AQ7" s="166"/>
      <c r="AR7" s="167"/>
    </row>
    <row r="8" spans="1:108" s="35" customFormat="1" ht="34.950000000000003" customHeight="1" x14ac:dyDescent="0.3">
      <c r="A8" s="3"/>
      <c r="I8" s="114"/>
      <c r="J8" s="114"/>
      <c r="K8" s="331"/>
      <c r="L8" s="331"/>
      <c r="M8" s="331"/>
      <c r="N8" s="264" t="s">
        <v>1</v>
      </c>
      <c r="O8" s="265"/>
      <c r="P8" s="265"/>
      <c r="Q8" s="265"/>
      <c r="R8" s="265"/>
      <c r="S8" s="265"/>
      <c r="T8" s="265"/>
      <c r="U8" s="110" t="s">
        <v>375</v>
      </c>
      <c r="V8" s="247" t="s">
        <v>326</v>
      </c>
      <c r="W8" s="247"/>
      <c r="X8" s="248"/>
      <c r="Y8" s="332" t="str">
        <f>IF($AD$1="","",IF('preenchimento cartas'!$AF$4="","",'preenchimento cartas'!$AF$4))</f>
        <v/>
      </c>
      <c r="Z8" s="333"/>
      <c r="AA8" s="333"/>
      <c r="AB8" s="333"/>
      <c r="AC8" s="334" t="str">
        <f>IF($AD$1="","",IF('preenchimento cartas'!$AF$5="","",'preenchimento cartas'!$AF$5))</f>
        <v/>
      </c>
      <c r="AD8" s="334"/>
      <c r="AE8" s="335"/>
      <c r="AF8" s="162" t="s">
        <v>1</v>
      </c>
      <c r="AG8" s="163"/>
      <c r="AH8" s="163"/>
      <c r="AI8" s="163"/>
      <c r="AJ8" s="164"/>
      <c r="AK8" s="110" t="s">
        <v>375</v>
      </c>
      <c r="AL8" s="182" t="s">
        <v>326</v>
      </c>
      <c r="AM8" s="183"/>
      <c r="AN8" s="336" t="str">
        <f>IF($AD$1="","",IF('preenchimento cartas'!$AF$4="","",'preenchimento cartas'!$AF$4))</f>
        <v/>
      </c>
      <c r="AO8" s="337"/>
      <c r="AP8" s="338" t="str">
        <f>IF($AD$1="","",IF('preenchimento cartas'!$AF$5="","",'preenchimento cartas'!$AF$5))</f>
        <v/>
      </c>
      <c r="AQ8" s="339"/>
      <c r="AR8" s="340"/>
    </row>
    <row r="9" spans="1:108" s="35" customFormat="1" ht="54.6" customHeight="1" x14ac:dyDescent="0.4">
      <c r="A9" s="3"/>
      <c r="I9" s="114"/>
      <c r="J9" s="114"/>
      <c r="K9" s="114"/>
      <c r="L9" s="114"/>
      <c r="M9" s="114"/>
      <c r="N9" s="262" t="str">
        <f>IF($AD$1="","",IFERROR(INDEX('preenchimento cartas'!G$9:G$33,MATCH('carta de competição'!$AD$1,'preenchimento cartas'!$D$9:$D$33,0)),0))</f>
        <v/>
      </c>
      <c r="O9" s="263"/>
      <c r="P9" s="263"/>
      <c r="Q9" s="263"/>
      <c r="R9" s="263"/>
      <c r="S9" s="263"/>
      <c r="T9" s="263"/>
      <c r="U9" s="341" t="str">
        <f>IF($AD$1="","",IFERROR(INDEX('preenchimento cartas'!I$9:I$33,MATCH('carta de competição'!$AD$1,'preenchimento cartas'!$D$9:$D$33,0)),0))</f>
        <v/>
      </c>
      <c r="V9" s="266" t="str">
        <f>IF($AD$1="","",IFERROR(INDEX('preenchimento cartas'!F$9:F$33,MATCH('carta de competição'!$AD$1,'preenchimento cartas'!$D$9:$D$33,0)),0))</f>
        <v/>
      </c>
      <c r="W9" s="266"/>
      <c r="X9" s="266"/>
      <c r="Y9" s="342"/>
      <c r="Z9" s="342"/>
      <c r="AA9" s="342"/>
      <c r="AB9" s="342"/>
      <c r="AC9" s="343"/>
      <c r="AD9" s="343"/>
      <c r="AE9" s="344"/>
      <c r="AF9" s="191" t="str">
        <f>IF($AD$1="","",IFERROR(INDEX('preenchimento cartas'!G$9:G$33,MATCH('carta de competição'!$AD$1,'preenchimento cartas'!$D$9:$D$33,0)),0))</f>
        <v/>
      </c>
      <c r="AG9" s="192"/>
      <c r="AH9" s="192"/>
      <c r="AI9" s="192"/>
      <c r="AJ9" s="193"/>
      <c r="AK9" s="341" t="str">
        <f>IF($AD$1="","",IFERROR(INDEX('preenchimento cartas'!I$9:I$33,MATCH('carta de competição'!$AD$1,'preenchimento cartas'!$D$9:$D$33,0)),0))</f>
        <v/>
      </c>
      <c r="AL9" s="184" t="str">
        <f>IF($AD$1="","",IFERROR(INDEX('preenchimento cartas'!F$9:F$33,MATCH('carta de competição'!$AD$1,'preenchimento cartas'!$D$9:$D$33,0)),0))</f>
        <v/>
      </c>
      <c r="AM9" s="185"/>
      <c r="AN9" s="345"/>
      <c r="AO9" s="346"/>
      <c r="AP9" s="347"/>
      <c r="AQ9" s="348"/>
      <c r="AR9" s="349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</row>
    <row r="10" spans="1:108" ht="13.2" customHeight="1" thickBot="1" x14ac:dyDescent="0.45">
      <c r="A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</row>
    <row r="11" spans="1:108" s="106" customFormat="1" ht="41.4" customHeight="1" thickBot="1" x14ac:dyDescent="0.8">
      <c r="N11" s="246" t="s">
        <v>327</v>
      </c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151" t="s">
        <v>430</v>
      </c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119"/>
      <c r="CW11" s="35"/>
      <c r="CX11" s="35"/>
      <c r="CY11" s="35"/>
      <c r="CZ11" s="35"/>
      <c r="DA11" s="35"/>
      <c r="DB11" s="35"/>
      <c r="DC11" s="35"/>
    </row>
    <row r="12" spans="1:108" ht="7.8" customHeight="1" x14ac:dyDescent="0.4">
      <c r="A12" s="3"/>
      <c r="B12" s="32"/>
      <c r="C12" s="350"/>
      <c r="D12" s="32"/>
      <c r="E12" s="350"/>
      <c r="F12" s="32"/>
      <c r="G12" s="350"/>
      <c r="H12" s="32"/>
      <c r="I12" s="350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89"/>
      <c r="CW12" s="35"/>
      <c r="CX12" s="35"/>
      <c r="CY12" s="35"/>
      <c r="CZ12" s="35"/>
      <c r="DA12" s="35"/>
      <c r="DB12" s="35"/>
      <c r="DC12" s="35"/>
    </row>
    <row r="13" spans="1:108" ht="24" customHeight="1" x14ac:dyDescent="0.4">
      <c r="A13" s="3"/>
      <c r="B13" s="66"/>
      <c r="C13" s="67"/>
      <c r="D13" s="66"/>
      <c r="E13" s="66"/>
      <c r="F13" s="66"/>
      <c r="G13" s="66"/>
      <c r="H13" s="66"/>
      <c r="I13" s="66"/>
      <c r="J13" s="66"/>
      <c r="K13" s="66"/>
      <c r="L13" s="3"/>
      <c r="M13" s="3"/>
      <c r="N13" s="199" t="s">
        <v>412</v>
      </c>
      <c r="O13" s="200"/>
      <c r="P13" s="98">
        <f>IFERROR(INDEX(dificuldade,MATCH(B23,ordem,0)),"")</f>
        <v>0</v>
      </c>
      <c r="Q13" s="199" t="s">
        <v>418</v>
      </c>
      <c r="R13" s="200"/>
      <c r="S13" s="98">
        <f>IFERROR(INDEX(dificuldade,MATCH(D23,ordem,0)),"")</f>
        <v>0</v>
      </c>
      <c r="T13" s="199" t="s">
        <v>419</v>
      </c>
      <c r="U13" s="200"/>
      <c r="V13" s="98">
        <f>IFERROR(INDEX(dificuldade,MATCH(F23,ordem,0)),"")</f>
        <v>0</v>
      </c>
      <c r="W13" s="199" t="s">
        <v>420</v>
      </c>
      <c r="X13" s="200"/>
      <c r="Y13" s="98">
        <f>IFERROR(INDEX(dificuldade,MATCH(H23,ordem,0)),"")</f>
        <v>0</v>
      </c>
      <c r="Z13" s="199" t="s">
        <v>421</v>
      </c>
      <c r="AA13" s="200"/>
      <c r="AB13" s="98">
        <f>IFERROR(INDEX(dificuldade,MATCH(J23,ordem,0)),"")</f>
        <v>0</v>
      </c>
      <c r="AC13" s="199" t="s">
        <v>422</v>
      </c>
      <c r="AD13" s="200"/>
      <c r="AE13" s="98">
        <f>IFERROR(INDEX(dificuldade,MATCH(L23,ordem,0)),"")</f>
        <v>0</v>
      </c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34"/>
      <c r="CW13" s="35"/>
      <c r="CX13" s="35"/>
      <c r="CY13" s="35"/>
      <c r="CZ13" s="35"/>
      <c r="DA13" s="35"/>
      <c r="DB13" s="35"/>
      <c r="DC13" s="35"/>
    </row>
    <row r="14" spans="1:108" ht="24.6" x14ac:dyDescent="0.4">
      <c r="A14" s="3"/>
      <c r="B14" s="251" t="s">
        <v>14</v>
      </c>
      <c r="C14" s="251"/>
      <c r="D14" s="251" t="s">
        <v>15</v>
      </c>
      <c r="E14" s="251"/>
      <c r="F14" s="251" t="s">
        <v>16</v>
      </c>
      <c r="G14" s="251"/>
      <c r="H14" s="251" t="s">
        <v>17</v>
      </c>
      <c r="I14" s="251"/>
      <c r="J14" s="251" t="s">
        <v>18</v>
      </c>
      <c r="K14" s="251"/>
      <c r="L14" s="251" t="s">
        <v>19</v>
      </c>
      <c r="M14" s="251"/>
      <c r="N14" s="249" t="str">
        <f>IF(IF($B$23=0,INDEX(paragem,MATCH($C$23,ordem,0)),INDEX(paragem,MATCH($B$23,ordem,0)))=0,"",IF($B$23=0,INDEX(paragem,MATCH($C$23,ordem,0)),INDEX(paragem,MATCH($B$23,ordem,0))))</f>
        <v/>
      </c>
      <c r="O14" s="249"/>
      <c r="P14" s="249"/>
      <c r="Q14" s="237" t="str">
        <f>IF(IF($D$23=0,INDEX(paragem,MATCH($E$23,ordem,0)),INDEX(paragem,MATCH($D$23,ordem,0)))=0,"",IF($D$23=0,INDEX(paragem,MATCH($E$23,ordem,0)),INDEX(paragem,MATCH($D$23,ordem,0))))</f>
        <v/>
      </c>
      <c r="R14" s="238"/>
      <c r="S14" s="239"/>
      <c r="T14" s="237" t="str">
        <f>IF(IF($F$23=0,INDEX(paragem,MATCH($G$23,ordem,0)),INDEX(paragem,MATCH($F$23,ordem,0)))=0,"",IF($F$23=0,INDEX(paragem,MATCH($G$23,ordem,0)),INDEX(paragem,MATCH($F$23,ordem,0))))</f>
        <v/>
      </c>
      <c r="U14" s="238"/>
      <c r="V14" s="239"/>
      <c r="W14" s="237" t="str">
        <f>IF(IF($H$23=0,INDEX(paragem,MATCH($I$23,ordem,0)),INDEX(paragem,MATCH($H$23,ordem,0)))=0,"",IF($H$23=0,INDEX(paragem,MATCH($I$23,ordem,0)),INDEX(paragem,MATCH($H$23,ordem,0))))</f>
        <v/>
      </c>
      <c r="X14" s="238"/>
      <c r="Y14" s="239"/>
      <c r="Z14" s="237" t="str">
        <f>IF(IF($J$23=0,INDEX(paragem,MATCH($K$23,ordem,0)),INDEX(paragem,MATCH($J$23,ordem,0)))=0,"",IF($J$23=0,INDEX(paragem,MATCH($K$23,ordem,0)),INDEX(paragem,MATCH($J$23,ordem,0))))</f>
        <v/>
      </c>
      <c r="AA14" s="238"/>
      <c r="AB14" s="239"/>
      <c r="AC14" s="237" t="str">
        <f>IF(IF($L$23=0,INDEX(paragem,MATCH($M$23,ordem,0)),INDEX(paragem,MATCH($L$23,ordem,0)))=0,"",IF($L$23=0,INDEX(paragem,MATCH($M$23,ordem,0)),INDEX(paragem,MATCH($L$23,ordem,0))))</f>
        <v/>
      </c>
      <c r="AD14" s="238"/>
      <c r="AE14" s="239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W14" s="1"/>
    </row>
    <row r="15" spans="1:108" ht="24.6" x14ac:dyDescent="0.4">
      <c r="A15" s="3"/>
      <c r="B15" s="99">
        <f>IFERROR(INDEX('preenchimento cartas'!J$9:J$33,MATCH('carta de competição'!$AD$1,'preenchimento cartas'!$D$9:$D$33,0)),0)</f>
        <v>0</v>
      </c>
      <c r="C15" s="99">
        <f>IFERROR(INDEX('preenchimento cartas'!K$9:K$33,MATCH('carta de competição'!$AD$1,'preenchimento cartas'!$D$9:$D$33,0)),0)</f>
        <v>0</v>
      </c>
      <c r="D15" s="99">
        <f>IFERROR(INDEX('preenchimento cartas'!M$9:M$33,MATCH('carta de competição'!$AD$1,'preenchimento cartas'!$D$9:$D$33,0)),0)</f>
        <v>0</v>
      </c>
      <c r="E15" s="99">
        <f>IFERROR(INDEX('preenchimento cartas'!N$9:N$33,MATCH('carta de competição'!$AD$1,'preenchimento cartas'!$D$9:$D$33,0)),0)</f>
        <v>0</v>
      </c>
      <c r="F15" s="99">
        <f>IFERROR(INDEX('preenchimento cartas'!P$9:P$33,MATCH('carta de competição'!$AD$1,'preenchimento cartas'!$D$9:$D$33,0)),0)</f>
        <v>0</v>
      </c>
      <c r="G15" s="99">
        <f>IFERROR(INDEX('preenchimento cartas'!Q$9:Q$33,MATCH('carta de competição'!$AD$1,'preenchimento cartas'!$D$9:$D$33,0)),0)</f>
        <v>0</v>
      </c>
      <c r="H15" s="99">
        <f>IFERROR(INDEX('preenchimento cartas'!S$9:S$33,MATCH('carta de competição'!$AD$1,'preenchimento cartas'!$D$9:$D$33,0)),0)</f>
        <v>0</v>
      </c>
      <c r="I15" s="99">
        <f>IFERROR(INDEX('preenchimento cartas'!T$9:T$33,MATCH('carta de competição'!$AD$1,'preenchimento cartas'!$D$9:$D$33,0)),0)</f>
        <v>0</v>
      </c>
      <c r="J15" s="99">
        <f>IFERROR(INDEX('preenchimento cartas'!V$9:V$33,MATCH('carta de competição'!$AD$1,'preenchimento cartas'!$D$9:$D$33,0)),0)</f>
        <v>0</v>
      </c>
      <c r="K15" s="99">
        <f>IFERROR(INDEX('preenchimento cartas'!W$9:W$33,MATCH('carta de competição'!$AD$1,'preenchimento cartas'!$D$9:$D$33,0)),0)</f>
        <v>0</v>
      </c>
      <c r="L15" s="99">
        <f>IFERROR(INDEX('preenchimento cartas'!Y$9:Y$33,MATCH('carta de competição'!$AD$1,'preenchimento cartas'!$D$9:$D$33,0)),0)</f>
        <v>0</v>
      </c>
      <c r="M15" s="99">
        <f>IFERROR(INDEX('preenchimento cartas'!Z$9:Z$33,MATCH('carta de competição'!$AD$1,'preenchimento cartas'!$D$9:$D$33,0)),0)</f>
        <v>0</v>
      </c>
      <c r="N15" s="249"/>
      <c r="O15" s="249"/>
      <c r="P15" s="249"/>
      <c r="Q15" s="240"/>
      <c r="R15" s="241"/>
      <c r="S15" s="242"/>
      <c r="T15" s="240"/>
      <c r="U15" s="241"/>
      <c r="V15" s="242"/>
      <c r="W15" s="240"/>
      <c r="X15" s="241"/>
      <c r="Y15" s="242"/>
      <c r="Z15" s="240"/>
      <c r="AA15" s="241"/>
      <c r="AB15" s="242"/>
      <c r="AC15" s="240"/>
      <c r="AD15" s="241"/>
      <c r="AE15" s="242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</row>
    <row r="16" spans="1:108" ht="24.6" x14ac:dyDescent="0.4">
      <c r="A16" s="3"/>
      <c r="B16" s="92"/>
      <c r="C16" s="99">
        <f>IFERROR(INDEX('preenchimento cartas'!L$9:L$33,MATCH('carta de competição'!$AD$1,'preenchimento cartas'!$D$9:$D$33,0)),0)</f>
        <v>0</v>
      </c>
      <c r="D16" s="92"/>
      <c r="E16" s="99">
        <f>IFERROR(INDEX('preenchimento cartas'!O$9:O$33,MATCH('carta de competição'!$AD$1,'preenchimento cartas'!$D$9:$D$33,0)),0)</f>
        <v>0</v>
      </c>
      <c r="F16" s="92"/>
      <c r="G16" s="99">
        <f>IFERROR(INDEX('preenchimento cartas'!R$9:R$33,MATCH('carta de competição'!$AD$1,'preenchimento cartas'!$D$9:$D$33,0)),0)</f>
        <v>0</v>
      </c>
      <c r="H16" s="92"/>
      <c r="I16" s="99">
        <f>IFERROR(INDEX('preenchimento cartas'!U$9:U$33,MATCH('carta de competição'!$AD$1,'preenchimento cartas'!$D$9:$D$33,0)),0)</f>
        <v>0</v>
      </c>
      <c r="J16" s="92"/>
      <c r="K16" s="99">
        <f>IFERROR(INDEX('preenchimento cartas'!X$9:X$33,MATCH('carta de competição'!$AD$1,'preenchimento cartas'!$D$9:$D$33,0)),0)</f>
        <v>0</v>
      </c>
      <c r="L16" s="92"/>
      <c r="M16" s="99">
        <f>IFERROR(INDEX('preenchimento cartas'!AA$9:AA$33,MATCH('carta de competição'!$AD$1,'preenchimento cartas'!$D$9:$D$33,0)),0)</f>
        <v>0</v>
      </c>
      <c r="N16" s="249"/>
      <c r="O16" s="249"/>
      <c r="P16" s="249"/>
      <c r="Q16" s="240"/>
      <c r="R16" s="241"/>
      <c r="S16" s="242"/>
      <c r="T16" s="240"/>
      <c r="U16" s="241"/>
      <c r="V16" s="242"/>
      <c r="W16" s="240"/>
      <c r="X16" s="241"/>
      <c r="Y16" s="242"/>
      <c r="Z16" s="240"/>
      <c r="AA16" s="241"/>
      <c r="AB16" s="242"/>
      <c r="AC16" s="240"/>
      <c r="AD16" s="241"/>
      <c r="AE16" s="242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</row>
    <row r="17" spans="1:86" ht="24.6" x14ac:dyDescent="0.4">
      <c r="A17" s="3"/>
      <c r="N17" s="249"/>
      <c r="O17" s="249"/>
      <c r="P17" s="249"/>
      <c r="Q17" s="240"/>
      <c r="R17" s="241"/>
      <c r="S17" s="242"/>
      <c r="T17" s="240"/>
      <c r="U17" s="241"/>
      <c r="V17" s="242"/>
      <c r="W17" s="240"/>
      <c r="X17" s="241"/>
      <c r="Y17" s="242"/>
      <c r="Z17" s="240"/>
      <c r="AA17" s="241"/>
      <c r="AB17" s="242"/>
      <c r="AC17" s="240"/>
      <c r="AD17" s="241"/>
      <c r="AE17" s="242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</row>
    <row r="18" spans="1:86" ht="24.6" x14ac:dyDescent="0.4">
      <c r="A18" s="3"/>
      <c r="B18" s="251" t="s">
        <v>20</v>
      </c>
      <c r="C18" s="251"/>
      <c r="D18" s="251" t="s">
        <v>21</v>
      </c>
      <c r="E18" s="251"/>
      <c r="F18" s="251" t="s">
        <v>22</v>
      </c>
      <c r="G18" s="251"/>
      <c r="H18" s="251" t="s">
        <v>23</v>
      </c>
      <c r="I18" s="251"/>
      <c r="J18" s="251" t="s">
        <v>24</v>
      </c>
      <c r="K18" s="251"/>
      <c r="L18" s="251"/>
      <c r="M18" s="251"/>
      <c r="N18" s="250"/>
      <c r="O18" s="250"/>
      <c r="P18" s="249"/>
      <c r="Q18" s="240"/>
      <c r="R18" s="241"/>
      <c r="S18" s="242"/>
      <c r="T18" s="240"/>
      <c r="U18" s="241"/>
      <c r="V18" s="242"/>
      <c r="W18" s="240"/>
      <c r="X18" s="241"/>
      <c r="Y18" s="242"/>
      <c r="Z18" s="240"/>
      <c r="AA18" s="241"/>
      <c r="AB18" s="242"/>
      <c r="AC18" s="240"/>
      <c r="AD18" s="241"/>
      <c r="AE18" s="242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</row>
    <row r="19" spans="1:86" ht="24.6" x14ac:dyDescent="0.4">
      <c r="A19" s="3"/>
      <c r="B19" s="99">
        <f>IFERROR(INDEX('preenchimento cartas'!AB$9:AB$33,MATCH('carta de competição'!$AD$1,'preenchimento cartas'!$D$9:$D$33,0)),0)</f>
        <v>0</v>
      </c>
      <c r="C19" s="99">
        <f>IFERROR(INDEX('preenchimento cartas'!AC$9:AC$33,MATCH('carta de competição'!$AD$1,'preenchimento cartas'!$D$9:$D$33,0)),0)</f>
        <v>0</v>
      </c>
      <c r="D19" s="99">
        <f>IFERROR(INDEX('preenchimento cartas'!AE$9:AE$33,MATCH('carta de competição'!$AD$1,'preenchimento cartas'!$D$9:$D$33,0)),0)</f>
        <v>0</v>
      </c>
      <c r="E19" s="99">
        <f>IFERROR(INDEX('preenchimento cartas'!AF$9:AF$33,MATCH('carta de competição'!$AD$1,'preenchimento cartas'!$D$9:$D$33,0)),0)</f>
        <v>0</v>
      </c>
      <c r="F19" s="99">
        <f>IFERROR(INDEX('preenchimento cartas'!AH$9:AH$33,MATCH('carta de competição'!$AD$1,'preenchimento cartas'!$D$9:$D$33,0)),0)</f>
        <v>0</v>
      </c>
      <c r="G19" s="99">
        <f>IFERROR(INDEX('preenchimento cartas'!AI$9:AI$33,MATCH('carta de competição'!$AD$1,'preenchimento cartas'!$D$9:$D$33,0)),0)</f>
        <v>0</v>
      </c>
      <c r="H19" s="99">
        <f>IFERROR(INDEX('preenchimento cartas'!AK$9:AK$33,MATCH('carta de competição'!$AD$1,'preenchimento cartas'!$D$9:$D$33,0)),0)</f>
        <v>0</v>
      </c>
      <c r="I19" s="99">
        <f>IFERROR(INDEX('preenchimento cartas'!AL$9:AL$33,MATCH('carta de competição'!$AD$1,'preenchimento cartas'!$D$9:$D$33,0)),0)</f>
        <v>0</v>
      </c>
      <c r="J19" s="99">
        <f>IFERROR(INDEX('preenchimento cartas'!AO$9:AO$33,MATCH('carta de competição'!$AD$1,'preenchimento cartas'!$D$9:$D$33,0)),0)</f>
        <v>0</v>
      </c>
      <c r="K19" s="99">
        <f>IFERROR(INDEX('preenchimento cartas'!AP$9:AP$33,MATCH('carta de competição'!$AD$1,'preenchimento cartas'!$D$9:$D$33,0)),0)</f>
        <v>0</v>
      </c>
      <c r="L19" s="99"/>
      <c r="M19" s="99"/>
      <c r="N19" s="250"/>
      <c r="O19" s="250"/>
      <c r="P19" s="249"/>
      <c r="Q19" s="240"/>
      <c r="R19" s="241"/>
      <c r="S19" s="242"/>
      <c r="T19" s="240"/>
      <c r="U19" s="241"/>
      <c r="V19" s="242"/>
      <c r="W19" s="240"/>
      <c r="X19" s="241"/>
      <c r="Y19" s="242"/>
      <c r="Z19" s="240"/>
      <c r="AA19" s="241"/>
      <c r="AB19" s="242"/>
      <c r="AC19" s="240"/>
      <c r="AD19" s="241"/>
      <c r="AE19" s="242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</row>
    <row r="20" spans="1:86" ht="24.6" x14ac:dyDescent="0.4">
      <c r="A20" s="67" t="str">
        <f>IF(U9=3,"A","E")</f>
        <v>E</v>
      </c>
      <c r="B20" s="92"/>
      <c r="C20" s="99">
        <f>IFERROR(INDEX('preenchimento cartas'!AD$9:AD$33,MATCH('carta de competição'!$AD$1,'preenchimento cartas'!$D$9:$D$33,0)),0)</f>
        <v>0</v>
      </c>
      <c r="D20" s="92"/>
      <c r="E20" s="99">
        <f>IFERROR(INDEX('preenchimento cartas'!AG$9:AG$33,MATCH('carta de competição'!$AD$1,'preenchimento cartas'!$D$9:$D$33,0)),0)</f>
        <v>0</v>
      </c>
      <c r="F20" s="92"/>
      <c r="G20" s="99">
        <f>IFERROR(INDEX('preenchimento cartas'!AJ$9:AJ$33,MATCH('carta de competição'!$AD$1,'preenchimento cartas'!$D$9:$D$33,0)),0)</f>
        <v>0</v>
      </c>
      <c r="H20" s="92"/>
      <c r="I20" s="99">
        <f>IFERROR(INDEX('preenchimento cartas'!AM$9:AM$33,MATCH('carta de competição'!$AD$1,'preenchimento cartas'!$D$9:$D$33,0)),0)</f>
        <v>0</v>
      </c>
      <c r="J20" s="92"/>
      <c r="K20" s="99">
        <f>IFERROR(INDEX('preenchimento cartas'!AP$9:AP$33,MATCH('carta de competição'!$AD$1,'preenchimento cartas'!$D$9:$D$33,0)),0)</f>
        <v>0</v>
      </c>
      <c r="L20" s="92"/>
      <c r="M20" s="99"/>
      <c r="N20" s="250"/>
      <c r="O20" s="250"/>
      <c r="P20" s="249"/>
      <c r="Q20" s="243"/>
      <c r="R20" s="244"/>
      <c r="S20" s="245"/>
      <c r="T20" s="243"/>
      <c r="U20" s="244"/>
      <c r="V20" s="245"/>
      <c r="W20" s="243"/>
      <c r="X20" s="244"/>
      <c r="Y20" s="245"/>
      <c r="Z20" s="243"/>
      <c r="AA20" s="244"/>
      <c r="AB20" s="245"/>
      <c r="AC20" s="243"/>
      <c r="AD20" s="244"/>
      <c r="AE20" s="245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</row>
    <row r="21" spans="1:86" ht="24" customHeight="1" x14ac:dyDescent="0.4">
      <c r="N21" s="199" t="s">
        <v>425</v>
      </c>
      <c r="O21" s="200"/>
      <c r="P21" s="98">
        <f>IFERROR(INDEX(dificuldade,MATCH(B27,ordem,0)),"")</f>
        <v>0</v>
      </c>
      <c r="Q21" s="199" t="s">
        <v>426</v>
      </c>
      <c r="R21" s="200"/>
      <c r="S21" s="98">
        <f>IFERROR(INDEX(dificuldade,MATCH(D27,ordem,0)),"")</f>
        <v>0</v>
      </c>
      <c r="T21" s="199" t="s">
        <v>427</v>
      </c>
      <c r="U21" s="200"/>
      <c r="V21" s="98">
        <f>IFERROR(INDEX(dificuldade,MATCH(F27,ordem,0)),"")</f>
        <v>0</v>
      </c>
      <c r="W21" s="199" t="s">
        <v>428</v>
      </c>
      <c r="X21" s="200"/>
      <c r="Y21" s="98">
        <f>IFERROR(INDEX(dificuldade,MATCH(H27,ordem,0)),"")</f>
        <v>0</v>
      </c>
      <c r="Z21" s="199" t="s">
        <v>429</v>
      </c>
      <c r="AA21" s="200"/>
      <c r="AB21" s="98">
        <f>IFERROR(INDEX(dificuldade,MATCH(J27,ordem,0)),"")</f>
        <v>0</v>
      </c>
      <c r="AC21" s="201"/>
      <c r="AD21" s="202"/>
      <c r="AE21" s="202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34"/>
    </row>
    <row r="22" spans="1:86" ht="24.6" x14ac:dyDescent="0.4">
      <c r="A22" s="3"/>
      <c r="B22" s="251" t="s">
        <v>14</v>
      </c>
      <c r="C22" s="251"/>
      <c r="D22" s="251" t="s">
        <v>15</v>
      </c>
      <c r="E22" s="251"/>
      <c r="F22" s="251" t="s">
        <v>16</v>
      </c>
      <c r="G22" s="251"/>
      <c r="H22" s="251" t="s">
        <v>17</v>
      </c>
      <c r="I22" s="251"/>
      <c r="J22" s="251" t="s">
        <v>18</v>
      </c>
      <c r="K22" s="251"/>
      <c r="L22" s="251" t="s">
        <v>19</v>
      </c>
      <c r="M22" s="251"/>
      <c r="N22" s="249" t="str">
        <f>IF(IF($B$27=0,INDEX(paragem,MATCH($C$27,ordem,0)),INDEX(paragem,MATCH($B$27,ordem,0)))=0,"",IF($B$27=0,INDEX(paragem,MATCH($C$27,ordem,0)),INDEX(paragem,MATCH($B$27,ordem,0))))</f>
        <v/>
      </c>
      <c r="O22" s="249"/>
      <c r="P22" s="249"/>
      <c r="Q22" s="237" t="str">
        <f>IF(IF($D$27=0,INDEX(paragem,MATCH($E$27,ordem,0)),INDEX(paragem,MATCH($D$27,ordem,0)))=0,"",IF($D$27=0,INDEX(paragem,MATCH($E$27,ordem,0)),INDEX(paragem,MATCH($D$27,ordem,0))))</f>
        <v/>
      </c>
      <c r="R22" s="238"/>
      <c r="S22" s="239"/>
      <c r="T22" s="237" t="str">
        <f>IF(IF($F$27=0,INDEX(paragem,MATCH($G$27,ordem,0)),INDEX(paragem,MATCH($F$27,ordem,0)))=0,"",IF($F$27=0,INDEX(paragem,MATCH($G$27,ordem,0)),INDEX(paragem,MATCH($F$27,ordem,0))))</f>
        <v/>
      </c>
      <c r="U22" s="238"/>
      <c r="V22" s="239"/>
      <c r="W22" s="237" t="str">
        <f>IF(IF($H$27=0,INDEX(paragem,MATCH($I$27,ordem,0)),INDEX(paragem,MATCH($H$27,ordem,0)))=0,"",IF($H$27=0,INDEX(paragem,MATCH($I$27,ordem,0)),INDEX(paragem,MATCH($H$27,ordem,0))))</f>
        <v/>
      </c>
      <c r="X22" s="238"/>
      <c r="Y22" s="239"/>
      <c r="Z22" s="237" t="str">
        <f>IF(IF($J$27=0,INDEX(paragem,MATCH($K$27,ordem,0)),INDEX(paragem,MATCH($J$27,ordem,0)))=0,"",IF($J$27=0,INDEX(paragem,MATCH($K$27,ordem,0)),INDEX(paragem,MATCH($J$27,ordem,0))))</f>
        <v/>
      </c>
      <c r="AA22" s="238"/>
      <c r="AB22" s="239"/>
      <c r="AC22" s="203"/>
      <c r="AD22" s="204"/>
      <c r="AE22" s="204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</row>
    <row r="23" spans="1:86" ht="24.6" x14ac:dyDescent="0.4">
      <c r="A23" s="3"/>
      <c r="B23" s="99" t="str">
        <f t="shared" ref="B23:M23" si="0">IF(B15="",0,$A$20&amp;B15)</f>
        <v>E0</v>
      </c>
      <c r="C23" s="99" t="str">
        <f t="shared" si="0"/>
        <v>E0</v>
      </c>
      <c r="D23" s="99" t="str">
        <f t="shared" si="0"/>
        <v>E0</v>
      </c>
      <c r="E23" s="99" t="str">
        <f t="shared" si="0"/>
        <v>E0</v>
      </c>
      <c r="F23" s="99" t="str">
        <f t="shared" si="0"/>
        <v>E0</v>
      </c>
      <c r="G23" s="99" t="str">
        <f t="shared" si="0"/>
        <v>E0</v>
      </c>
      <c r="H23" s="99" t="str">
        <f t="shared" si="0"/>
        <v>E0</v>
      </c>
      <c r="I23" s="99" t="str">
        <f t="shared" si="0"/>
        <v>E0</v>
      </c>
      <c r="J23" s="99" t="str">
        <f t="shared" si="0"/>
        <v>E0</v>
      </c>
      <c r="K23" s="99" t="str">
        <f t="shared" si="0"/>
        <v>E0</v>
      </c>
      <c r="L23" s="99" t="str">
        <f t="shared" si="0"/>
        <v>E0</v>
      </c>
      <c r="M23" s="99" t="str">
        <f t="shared" si="0"/>
        <v>E0</v>
      </c>
      <c r="N23" s="249"/>
      <c r="O23" s="249"/>
      <c r="P23" s="249"/>
      <c r="Q23" s="240"/>
      <c r="R23" s="241"/>
      <c r="S23" s="242"/>
      <c r="T23" s="240"/>
      <c r="U23" s="241"/>
      <c r="V23" s="242"/>
      <c r="W23" s="240"/>
      <c r="X23" s="241"/>
      <c r="Y23" s="242"/>
      <c r="Z23" s="240"/>
      <c r="AA23" s="241"/>
      <c r="AB23" s="242"/>
      <c r="AC23" s="203"/>
      <c r="AD23" s="204"/>
      <c r="AE23" s="204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</row>
    <row r="24" spans="1:86" ht="24.6" x14ac:dyDescent="0.4">
      <c r="A24" s="3"/>
      <c r="B24" s="92"/>
      <c r="C24" s="99" t="str">
        <f>IF(C16="",0,$A$20&amp;C16)</f>
        <v>E0</v>
      </c>
      <c r="D24" s="92"/>
      <c r="E24" s="99" t="str">
        <f>IF(E16="",0,$A$20&amp;E16)</f>
        <v>E0</v>
      </c>
      <c r="F24" s="92"/>
      <c r="G24" s="99" t="str">
        <f>IF(G16="",0,$A$20&amp;G16)</f>
        <v>E0</v>
      </c>
      <c r="H24" s="92"/>
      <c r="I24" s="99" t="str">
        <f>IF(I16="",0,$A$20&amp;I16)</f>
        <v>E0</v>
      </c>
      <c r="J24" s="92"/>
      <c r="K24" s="99" t="str">
        <f>IF(K16="",0,$A$20&amp;K16)</f>
        <v>E0</v>
      </c>
      <c r="L24" s="92"/>
      <c r="M24" s="99" t="str">
        <f>IF(M16="",0,$A$20&amp;M16)</f>
        <v>E0</v>
      </c>
      <c r="N24" s="249"/>
      <c r="O24" s="249"/>
      <c r="P24" s="249"/>
      <c r="Q24" s="240"/>
      <c r="R24" s="241"/>
      <c r="S24" s="242"/>
      <c r="T24" s="240"/>
      <c r="U24" s="241"/>
      <c r="V24" s="242"/>
      <c r="W24" s="240"/>
      <c r="X24" s="241"/>
      <c r="Y24" s="242"/>
      <c r="Z24" s="240"/>
      <c r="AA24" s="241"/>
      <c r="AB24" s="242"/>
      <c r="AC24" s="203"/>
      <c r="AD24" s="204"/>
      <c r="AE24" s="204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</row>
    <row r="25" spans="1:86" ht="24.6" x14ac:dyDescent="0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249"/>
      <c r="O25" s="249"/>
      <c r="P25" s="249"/>
      <c r="Q25" s="240"/>
      <c r="R25" s="241"/>
      <c r="S25" s="242"/>
      <c r="T25" s="240"/>
      <c r="U25" s="241"/>
      <c r="V25" s="242"/>
      <c r="W25" s="240"/>
      <c r="X25" s="241"/>
      <c r="Y25" s="242"/>
      <c r="Z25" s="240"/>
      <c r="AA25" s="241"/>
      <c r="AB25" s="242"/>
      <c r="AC25" s="203"/>
      <c r="AD25" s="204"/>
      <c r="AE25" s="204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</row>
    <row r="26" spans="1:86" ht="24.6" x14ac:dyDescent="0.4">
      <c r="A26" s="3"/>
      <c r="B26" s="92" t="s">
        <v>20</v>
      </c>
      <c r="C26" s="92"/>
      <c r="D26" s="92" t="s">
        <v>21</v>
      </c>
      <c r="E26" s="92"/>
      <c r="F26" s="92" t="s">
        <v>22</v>
      </c>
      <c r="G26" s="92"/>
      <c r="H26" s="92" t="s">
        <v>23</v>
      </c>
      <c r="I26" s="92"/>
      <c r="J26" s="92" t="s">
        <v>24</v>
      </c>
      <c r="K26" s="92"/>
      <c r="L26" s="32"/>
      <c r="M26" s="32"/>
      <c r="N26" s="250"/>
      <c r="O26" s="250"/>
      <c r="P26" s="249"/>
      <c r="Q26" s="240"/>
      <c r="R26" s="241"/>
      <c r="S26" s="242"/>
      <c r="T26" s="240"/>
      <c r="U26" s="241"/>
      <c r="V26" s="242"/>
      <c r="W26" s="240"/>
      <c r="X26" s="241"/>
      <c r="Y26" s="242"/>
      <c r="Z26" s="240"/>
      <c r="AA26" s="241"/>
      <c r="AB26" s="242"/>
      <c r="AC26" s="203"/>
      <c r="AD26" s="204"/>
      <c r="AE26" s="204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</row>
    <row r="27" spans="1:86" ht="24.6" x14ac:dyDescent="0.4">
      <c r="A27" s="3"/>
      <c r="B27" s="99" t="str">
        <f t="shared" ref="B27:K27" si="1">IF(B19="",0,$A$20&amp;B19)</f>
        <v>E0</v>
      </c>
      <c r="C27" s="99" t="str">
        <f t="shared" si="1"/>
        <v>E0</v>
      </c>
      <c r="D27" s="99" t="str">
        <f t="shared" si="1"/>
        <v>E0</v>
      </c>
      <c r="E27" s="99" t="str">
        <f t="shared" si="1"/>
        <v>E0</v>
      </c>
      <c r="F27" s="99" t="str">
        <f t="shared" si="1"/>
        <v>E0</v>
      </c>
      <c r="G27" s="99" t="str">
        <f t="shared" si="1"/>
        <v>E0</v>
      </c>
      <c r="H27" s="99" t="str">
        <f t="shared" si="1"/>
        <v>E0</v>
      </c>
      <c r="I27" s="99" t="str">
        <f t="shared" si="1"/>
        <v>E0</v>
      </c>
      <c r="J27" s="99" t="str">
        <f t="shared" si="1"/>
        <v>E0</v>
      </c>
      <c r="K27" s="99" t="str">
        <f t="shared" si="1"/>
        <v>E0</v>
      </c>
      <c r="L27" s="32"/>
      <c r="M27" s="350"/>
      <c r="N27" s="250"/>
      <c r="O27" s="250"/>
      <c r="P27" s="249"/>
      <c r="Q27" s="240"/>
      <c r="R27" s="241"/>
      <c r="S27" s="242"/>
      <c r="T27" s="240"/>
      <c r="U27" s="241"/>
      <c r="V27" s="242"/>
      <c r="W27" s="240"/>
      <c r="X27" s="241"/>
      <c r="Y27" s="242"/>
      <c r="Z27" s="240"/>
      <c r="AA27" s="241"/>
      <c r="AB27" s="242"/>
      <c r="AC27" s="203"/>
      <c r="AD27" s="204"/>
      <c r="AE27" s="204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</row>
    <row r="28" spans="1:86" ht="24.6" x14ac:dyDescent="0.4">
      <c r="A28" s="67"/>
      <c r="B28" s="92"/>
      <c r="C28" s="99" t="str">
        <f>IF(C20="",0,$A$20&amp;C20)</f>
        <v>E0</v>
      </c>
      <c r="D28" s="92"/>
      <c r="E28" s="99" t="str">
        <f>IF(E20="",0,$A$20&amp;E20)</f>
        <v>E0</v>
      </c>
      <c r="F28" s="92"/>
      <c r="G28" s="99" t="str">
        <f>IF(G20="",0,$A$20&amp;G20)</f>
        <v>E0</v>
      </c>
      <c r="H28" s="92"/>
      <c r="I28" s="99" t="str">
        <f>IF(I20="",0,$A$20&amp;I20)</f>
        <v>E0</v>
      </c>
      <c r="J28" s="92"/>
      <c r="K28" s="99" t="str">
        <f>IF(K20="",0,$A$20&amp;K20)</f>
        <v>E0</v>
      </c>
      <c r="L28" s="32"/>
      <c r="M28" s="350"/>
      <c r="N28" s="250"/>
      <c r="O28" s="250"/>
      <c r="P28" s="249"/>
      <c r="Q28" s="243"/>
      <c r="R28" s="244"/>
      <c r="S28" s="245"/>
      <c r="T28" s="240"/>
      <c r="U28" s="241"/>
      <c r="V28" s="242"/>
      <c r="W28" s="240"/>
      <c r="X28" s="241"/>
      <c r="Y28" s="242"/>
      <c r="Z28" s="243"/>
      <c r="AA28" s="244"/>
      <c r="AB28" s="245"/>
      <c r="AC28" s="205"/>
      <c r="AD28" s="206"/>
      <c r="AE28" s="206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</row>
    <row r="29" spans="1:86" ht="6.6" customHeight="1" x14ac:dyDescent="0.4">
      <c r="T29" s="235" t="s">
        <v>8</v>
      </c>
      <c r="U29" s="235"/>
      <c r="V29" s="235"/>
      <c r="W29" s="236" t="str">
        <f>IF(IFERROR(P13+S13+V13+Y13+AB13+AE13+AE21+AB21+Y21+V21+S21+P21,"")=0,"",IFERROR(P13+S13+V13+Y13+AB13+AE13+AE21+AB21+Y21+V21+S21+P21,""))</f>
        <v/>
      </c>
      <c r="X29" s="236"/>
      <c r="Y29" s="236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</row>
    <row r="30" spans="1:86" ht="40.200000000000003" customHeight="1" x14ac:dyDescent="0.4">
      <c r="N30" s="4"/>
      <c r="O30" s="4"/>
      <c r="P30" s="4"/>
      <c r="Q30" s="4"/>
      <c r="R30" s="4"/>
      <c r="S30" s="4"/>
      <c r="T30" s="235"/>
      <c r="U30" s="235"/>
      <c r="V30" s="235"/>
      <c r="W30" s="236"/>
      <c r="X30" s="236"/>
      <c r="Y30" s="236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</row>
    <row r="31" spans="1:86" ht="10.199999999999999" customHeight="1" thickBot="1" x14ac:dyDescent="0.45"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</row>
    <row r="32" spans="1:86" s="106" customFormat="1" ht="41.4" customHeight="1" thickBot="1" x14ac:dyDescent="0.8">
      <c r="N32" s="246" t="s">
        <v>432</v>
      </c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151" t="s">
        <v>431</v>
      </c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119"/>
    </row>
    <row r="33" spans="12:86" s="2" customFormat="1" ht="37.200000000000003" customHeight="1" x14ac:dyDescent="0.4">
      <c r="L33" s="2">
        <v>15</v>
      </c>
      <c r="M33" s="2">
        <v>1</v>
      </c>
      <c r="N33" s="227" t="str">
        <f>IFERROR(INDEX(_xlnm.Criteria,MATCH($A$20&amp;M33,numeracao,0)),"")</f>
        <v>Atitude gímnica</v>
      </c>
      <c r="O33" s="227"/>
      <c r="P33" s="227"/>
      <c r="Q33" s="157" t="str">
        <f t="shared" ref="Q33:Q46" si="2">IFERROR(INDEX(criterios1,MATCH($A$20&amp;$M33,numeracao,0)),"")</f>
        <v>0 a 1 falha</v>
      </c>
      <c r="R33" s="158"/>
      <c r="S33" s="234"/>
      <c r="T33" s="157" t="str" cm="1">
        <f t="array" ref="T33">IFERROR(INDEX(criterios2,MATCH($A$20&amp;$M33,numeracao,0)),"")</f>
        <v>2 a 3 falhas</v>
      </c>
      <c r="U33" s="158"/>
      <c r="V33" s="234"/>
      <c r="W33" s="157" t="str">
        <f t="shared" ref="W33:W46" si="3">IFERROR(INDEX(criterios3,MATCH($A$20&amp;$M33,numeracao,0)),"")</f>
        <v>4 a 5 falhas</v>
      </c>
      <c r="X33" s="158"/>
      <c r="Y33" s="234"/>
      <c r="Z33" s="157" t="str">
        <f t="shared" ref="Z33:Z46" si="4">IFERROR(INDEX(criterios4,MATCH($A$20&amp;$M33,numeracao,0)),"")</f>
        <v>6 a 8 falhas</v>
      </c>
      <c r="AA33" s="158"/>
      <c r="AB33" s="234"/>
      <c r="AC33" s="157" t="str">
        <f t="shared" ref="AC33:AC46" si="5">IFERROR(INDEX(criterios5,MATCH($A$20&amp;$M33,numeracao,0)),"")</f>
        <v>mais de 8 falhas</v>
      </c>
      <c r="AD33" s="158"/>
      <c r="AE33" s="158"/>
      <c r="AF33" s="227" t="str">
        <f>IFERROR(INDEX(_xlnm.Criteria,MATCH($A$20&amp;L33,numeracao,0)),"")</f>
        <v/>
      </c>
      <c r="AG33" s="227"/>
      <c r="AH33" s="157" t="str">
        <f t="shared" ref="AH33:AH49" si="6">IFERROR(IF(INDEX(criterios1,MATCH($A$20&amp;$L33,numeracao,0))=0,"",INDEX(criterios1,MATCH($A$20&amp;$L33,numeracao,0))),"")</f>
        <v/>
      </c>
      <c r="AI33" s="234"/>
      <c r="AJ33" s="157" t="str">
        <f t="shared" ref="AJ33:AJ50" si="7">IFERROR(IF(INDEX(criterios2,MATCH($A$20&amp;$L33,numeracao,0))=0,"",INDEX(criterios2,MATCH($A$20&amp;$L33,numeracao,0))),"")</f>
        <v/>
      </c>
      <c r="AK33" s="234"/>
      <c r="AL33" s="157" t="str">
        <f t="shared" ref="AL33:AL50" si="8">IFERROR(IF(INDEX(criterios3,MATCH($A$20&amp;$L33,numeracao,0))=0,"",INDEX(criterios3,MATCH($A$20&amp;$L33,numeracao,0))),"")</f>
        <v/>
      </c>
      <c r="AM33" s="234"/>
      <c r="AN33" s="157" t="str">
        <f t="shared" ref="AN33:AN50" si="9">IFERROR(IF(INDEX(criterios4,MATCH($A$20&amp;$L33,numeracao,0))=0,"",INDEX(criterios4,MATCH($A$20&amp;$L33,numeracao,0))),"")</f>
        <v/>
      </c>
      <c r="AO33" s="234"/>
      <c r="AP33" s="157" t="str">
        <f t="shared" ref="AP33:AP50" si="10">IFERROR(IF(INDEX(criterios5,MATCH($A$20&amp;$L33,numeracao,0))=0,"",INDEX(criterios5,MATCH($A$20&amp;$L33,numeracao,0))),"")</f>
        <v/>
      </c>
      <c r="AQ33" s="158"/>
      <c r="AR33" s="158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4"/>
    </row>
    <row r="34" spans="12:86" s="2" customFormat="1" ht="37.200000000000003" customHeight="1" thickBot="1" x14ac:dyDescent="0.45">
      <c r="L34" s="2">
        <v>16</v>
      </c>
      <c r="M34" s="2">
        <v>2</v>
      </c>
      <c r="N34" s="228"/>
      <c r="O34" s="228"/>
      <c r="P34" s="228"/>
      <c r="Q34" s="229">
        <f t="shared" si="2"/>
        <v>2.5</v>
      </c>
      <c r="R34" s="230"/>
      <c r="S34" s="231"/>
      <c r="T34" s="229" cm="1">
        <f t="array" ref="T34">IFERROR(INDEX(criterios2,MATCH($A$20&amp;$M34,numeracao,0)),"")</f>
        <v>2</v>
      </c>
      <c r="U34" s="230"/>
      <c r="V34" s="231"/>
      <c r="W34" s="229">
        <f t="shared" si="3"/>
        <v>1.5</v>
      </c>
      <c r="X34" s="230"/>
      <c r="Y34" s="231"/>
      <c r="Z34" s="229">
        <f t="shared" si="4"/>
        <v>1</v>
      </c>
      <c r="AA34" s="230"/>
      <c r="AB34" s="231"/>
      <c r="AC34" s="159">
        <f t="shared" si="5"/>
        <v>0.5</v>
      </c>
      <c r="AD34" s="160"/>
      <c r="AE34" s="160"/>
      <c r="AF34" s="228"/>
      <c r="AG34" s="228"/>
      <c r="AH34" s="252" t="str">
        <f t="shared" si="6"/>
        <v/>
      </c>
      <c r="AI34" s="253"/>
      <c r="AJ34" s="252" t="str">
        <f t="shared" si="7"/>
        <v/>
      </c>
      <c r="AK34" s="253"/>
      <c r="AL34" s="252" t="str">
        <f t="shared" si="8"/>
        <v/>
      </c>
      <c r="AM34" s="253"/>
      <c r="AN34" s="252" t="str">
        <f t="shared" si="9"/>
        <v/>
      </c>
      <c r="AO34" s="253"/>
      <c r="AP34" s="159" t="str">
        <f t="shared" si="10"/>
        <v/>
      </c>
      <c r="AQ34" s="160"/>
      <c r="AR34" s="160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5"/>
    </row>
    <row r="35" spans="12:86" s="2" customFormat="1" ht="37.200000000000003" customHeight="1" x14ac:dyDescent="0.4">
      <c r="L35" s="2">
        <v>17</v>
      </c>
      <c r="M35" s="2">
        <v>3</v>
      </c>
      <c r="N35" s="225" t="str">
        <f>IFERROR(INDEX(_xlnm.Criteria,MATCH($A$20&amp;M35,numeracao,0)),"")</f>
        <v>Correção técnica</v>
      </c>
      <c r="O35" s="225"/>
      <c r="P35" s="225"/>
      <c r="Q35" s="172" t="str">
        <f t="shared" si="2"/>
        <v>0 a 1 falha</v>
      </c>
      <c r="R35" s="173"/>
      <c r="S35" s="232"/>
      <c r="T35" s="172" t="str" cm="1">
        <f t="array" ref="T35">IFERROR(INDEX(criterios2,MATCH($A$20&amp;$M35,numeracao,0)),"")</f>
        <v>2 a 3 falhas</v>
      </c>
      <c r="U35" s="173"/>
      <c r="V35" s="232"/>
      <c r="W35" s="172" t="str">
        <f t="shared" si="3"/>
        <v>4 a 5 falhas</v>
      </c>
      <c r="X35" s="173"/>
      <c r="Y35" s="232"/>
      <c r="Z35" s="172" t="str">
        <f t="shared" si="4"/>
        <v>6 a 8 falhas</v>
      </c>
      <c r="AA35" s="173"/>
      <c r="AB35" s="232"/>
      <c r="AC35" s="172" t="str">
        <f t="shared" si="5"/>
        <v>mais de 8 falhas</v>
      </c>
      <c r="AD35" s="173"/>
      <c r="AE35" s="173"/>
      <c r="AF35" s="227" t="str">
        <f>IFERROR(INDEX(_xlnm.Criteria,MATCH($A$20&amp;L35,numeracao,0)),"")</f>
        <v/>
      </c>
      <c r="AG35" s="227"/>
      <c r="AH35" s="172" t="str">
        <f t="shared" si="6"/>
        <v/>
      </c>
      <c r="AI35" s="232"/>
      <c r="AJ35" s="172" t="str">
        <f t="shared" si="7"/>
        <v/>
      </c>
      <c r="AK35" s="173"/>
      <c r="AL35" s="172" t="str">
        <f t="shared" si="8"/>
        <v/>
      </c>
      <c r="AM35" s="232"/>
      <c r="AN35" s="173" t="str">
        <f t="shared" si="9"/>
        <v/>
      </c>
      <c r="AO35" s="232"/>
      <c r="AP35" s="172" t="str">
        <f t="shared" si="10"/>
        <v/>
      </c>
      <c r="AQ35" s="173"/>
      <c r="AR35" s="17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120"/>
    </row>
    <row r="36" spans="12:86" s="2" customFormat="1" ht="37.200000000000003" customHeight="1" thickBot="1" x14ac:dyDescent="0.45">
      <c r="L36" s="2">
        <v>18</v>
      </c>
      <c r="M36" s="2">
        <v>4</v>
      </c>
      <c r="N36" s="226"/>
      <c r="O36" s="226"/>
      <c r="P36" s="226"/>
      <c r="Q36" s="174">
        <f t="shared" si="2"/>
        <v>2.5</v>
      </c>
      <c r="R36" s="175"/>
      <c r="S36" s="233"/>
      <c r="T36" s="174" cm="1">
        <f t="array" ref="T36">IFERROR(INDEX(criterios2,MATCH($A$20&amp;$M36,numeracao,0)),"")</f>
        <v>2</v>
      </c>
      <c r="U36" s="175"/>
      <c r="V36" s="233"/>
      <c r="W36" s="174">
        <f t="shared" si="3"/>
        <v>1.5</v>
      </c>
      <c r="X36" s="175"/>
      <c r="Y36" s="233"/>
      <c r="Z36" s="174">
        <f t="shared" si="4"/>
        <v>1</v>
      </c>
      <c r="AA36" s="175"/>
      <c r="AB36" s="233"/>
      <c r="AC36" s="174">
        <f t="shared" si="5"/>
        <v>0.5</v>
      </c>
      <c r="AD36" s="175"/>
      <c r="AE36" s="175"/>
      <c r="AF36" s="228"/>
      <c r="AG36" s="228"/>
      <c r="AH36" s="257" t="str">
        <f t="shared" si="6"/>
        <v/>
      </c>
      <c r="AI36" s="258"/>
      <c r="AJ36" s="257" t="str">
        <f t="shared" si="7"/>
        <v/>
      </c>
      <c r="AK36" s="259"/>
      <c r="AL36" s="257" t="str">
        <f t="shared" si="8"/>
        <v/>
      </c>
      <c r="AM36" s="258"/>
      <c r="AN36" s="259" t="str">
        <f t="shared" si="9"/>
        <v/>
      </c>
      <c r="AO36" s="258"/>
      <c r="AP36" s="174" t="str">
        <f t="shared" si="10"/>
        <v/>
      </c>
      <c r="AQ36" s="175"/>
      <c r="AR36" s="175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121"/>
    </row>
    <row r="37" spans="12:86" s="2" customFormat="1" ht="37.200000000000003" customHeight="1" x14ac:dyDescent="0.4">
      <c r="L37" s="2">
        <v>19</v>
      </c>
      <c r="M37" s="2">
        <v>5</v>
      </c>
      <c r="N37" s="227" t="str">
        <f>IFERROR(INDEX(_xlnm.Criteria,MATCH($A$20&amp;M37,numeracao,0)),"")</f>
        <v>Ritmo e execução dos exercícios</v>
      </c>
      <c r="O37" s="227"/>
      <c r="P37" s="227"/>
      <c r="Q37" s="157" t="str">
        <f t="shared" si="2"/>
        <v>0 a 1 falha</v>
      </c>
      <c r="R37" s="158"/>
      <c r="S37" s="234"/>
      <c r="T37" s="157" t="str" cm="1">
        <f t="array" ref="T37">IFERROR(INDEX(criterios2,MATCH($A$20&amp;$M37,numeracao,0)),"")</f>
        <v>2 a 3 falhas</v>
      </c>
      <c r="U37" s="158"/>
      <c r="V37" s="234"/>
      <c r="W37" s="157" t="str">
        <f t="shared" si="3"/>
        <v>4 a 5 falhas</v>
      </c>
      <c r="X37" s="158"/>
      <c r="Y37" s="234"/>
      <c r="Z37" s="157" t="str">
        <f t="shared" si="4"/>
        <v>6 a 8 falhas</v>
      </c>
      <c r="AA37" s="158"/>
      <c r="AB37" s="234"/>
      <c r="AC37" s="157" t="str">
        <f t="shared" si="5"/>
        <v>mais de 8 falhas</v>
      </c>
      <c r="AD37" s="158"/>
      <c r="AE37" s="158"/>
      <c r="AF37" s="227" t="str">
        <f>IFERROR(INDEX(_xlnm.Criteria,MATCH($A$20&amp;L37,numeracao,0)),"")</f>
        <v/>
      </c>
      <c r="AG37" s="227"/>
      <c r="AH37" s="157" t="str">
        <f t="shared" si="6"/>
        <v/>
      </c>
      <c r="AI37" s="234"/>
      <c r="AJ37" s="157" t="str">
        <f t="shared" si="7"/>
        <v/>
      </c>
      <c r="AK37" s="234"/>
      <c r="AL37" s="157" t="str">
        <f t="shared" si="8"/>
        <v/>
      </c>
      <c r="AM37" s="234"/>
      <c r="AN37" s="157" t="str">
        <f t="shared" si="9"/>
        <v/>
      </c>
      <c r="AO37" s="234"/>
      <c r="AP37" s="157" t="str">
        <f t="shared" si="10"/>
        <v/>
      </c>
      <c r="AQ37" s="158"/>
      <c r="AR37" s="158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4"/>
    </row>
    <row r="38" spans="12:86" s="2" customFormat="1" ht="37.200000000000003" customHeight="1" thickBot="1" x14ac:dyDescent="0.45">
      <c r="L38" s="2">
        <v>20</v>
      </c>
      <c r="M38" s="2">
        <v>6</v>
      </c>
      <c r="N38" s="228"/>
      <c r="O38" s="228"/>
      <c r="P38" s="228"/>
      <c r="Q38" s="229">
        <f t="shared" si="2"/>
        <v>2.5</v>
      </c>
      <c r="R38" s="230"/>
      <c r="S38" s="231"/>
      <c r="T38" s="229" cm="1">
        <f t="array" ref="T38">IFERROR(INDEX(criterios2,MATCH($A$20&amp;$M38,numeracao,0)),"")</f>
        <v>2</v>
      </c>
      <c r="U38" s="230"/>
      <c r="V38" s="231"/>
      <c r="W38" s="229">
        <f t="shared" si="3"/>
        <v>1.5</v>
      </c>
      <c r="X38" s="230"/>
      <c r="Y38" s="231"/>
      <c r="Z38" s="229">
        <f t="shared" si="4"/>
        <v>1</v>
      </c>
      <c r="AA38" s="230"/>
      <c r="AB38" s="231"/>
      <c r="AC38" s="159">
        <f t="shared" si="5"/>
        <v>0.5</v>
      </c>
      <c r="AD38" s="160"/>
      <c r="AE38" s="160"/>
      <c r="AF38" s="228"/>
      <c r="AG38" s="228"/>
      <c r="AH38" s="252" t="str">
        <f t="shared" si="6"/>
        <v/>
      </c>
      <c r="AI38" s="253"/>
      <c r="AJ38" s="252" t="str">
        <f t="shared" si="7"/>
        <v/>
      </c>
      <c r="AK38" s="253"/>
      <c r="AL38" s="252" t="str">
        <f t="shared" si="8"/>
        <v/>
      </c>
      <c r="AM38" s="253"/>
      <c r="AN38" s="252" t="str">
        <f t="shared" si="9"/>
        <v/>
      </c>
      <c r="AO38" s="253"/>
      <c r="AP38" s="159" t="str">
        <f t="shared" si="10"/>
        <v/>
      </c>
      <c r="AQ38" s="160"/>
      <c r="AR38" s="160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5"/>
    </row>
    <row r="39" spans="12:86" s="2" customFormat="1" ht="37.200000000000003" customHeight="1" x14ac:dyDescent="0.4">
      <c r="L39" s="2">
        <v>21</v>
      </c>
      <c r="M39" s="2">
        <v>7</v>
      </c>
      <c r="N39" s="225" t="str">
        <f>IFERROR(INDEX(_xlnm.Criteria,MATCH($A$20&amp;M39,numeracao,0)),"")</f>
        <v>Coreografia - relação musica movimento - fluidez</v>
      </c>
      <c r="O39" s="225"/>
      <c r="P39" s="225"/>
      <c r="Q39" s="172" t="str">
        <f t="shared" si="2"/>
        <v>0 a 1 falha</v>
      </c>
      <c r="R39" s="173"/>
      <c r="S39" s="232"/>
      <c r="T39" s="172" t="str" cm="1">
        <f t="array" ref="T39">IFERROR(INDEX(criterios2,MATCH($A$20&amp;$M39,numeracao,0)),"")</f>
        <v>2 a 3 falhas</v>
      </c>
      <c r="U39" s="173"/>
      <c r="V39" s="232"/>
      <c r="W39" s="172" t="str">
        <f t="shared" si="3"/>
        <v>4 a 5 falhas</v>
      </c>
      <c r="X39" s="173"/>
      <c r="Y39" s="232"/>
      <c r="Z39" s="172" t="str">
        <f t="shared" si="4"/>
        <v>6 a 8 falhas</v>
      </c>
      <c r="AA39" s="173"/>
      <c r="AB39" s="232"/>
      <c r="AC39" s="172" t="str">
        <f t="shared" si="5"/>
        <v>mais de 8 falhas</v>
      </c>
      <c r="AD39" s="173"/>
      <c r="AE39" s="173"/>
      <c r="AF39" s="227" t="str">
        <f>IFERROR(INDEX(_xlnm.Criteria,MATCH($A$20&amp;L39,numeracao,0)),"")</f>
        <v/>
      </c>
      <c r="AG39" s="227"/>
      <c r="AH39" s="172" t="str">
        <f t="shared" si="6"/>
        <v/>
      </c>
      <c r="AI39" s="232"/>
      <c r="AJ39" s="172" t="str">
        <f t="shared" si="7"/>
        <v/>
      </c>
      <c r="AK39" s="173"/>
      <c r="AL39" s="172" t="str">
        <f t="shared" si="8"/>
        <v/>
      </c>
      <c r="AM39" s="232"/>
      <c r="AN39" s="173" t="str">
        <f t="shared" si="9"/>
        <v/>
      </c>
      <c r="AO39" s="232"/>
      <c r="AP39" s="172" t="str">
        <f t="shared" si="10"/>
        <v/>
      </c>
      <c r="AQ39" s="173"/>
      <c r="AR39" s="17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120"/>
    </row>
    <row r="40" spans="12:86" s="2" customFormat="1" ht="37.200000000000003" customHeight="1" thickBot="1" x14ac:dyDescent="0.45">
      <c r="L40" s="2">
        <v>22</v>
      </c>
      <c r="M40" s="2">
        <v>8</v>
      </c>
      <c r="N40" s="226"/>
      <c r="O40" s="226"/>
      <c r="P40" s="226"/>
      <c r="Q40" s="174">
        <f t="shared" si="2"/>
        <v>2.5</v>
      </c>
      <c r="R40" s="175"/>
      <c r="S40" s="233"/>
      <c r="T40" s="174" cm="1">
        <f t="array" ref="T40">IFERROR(INDEX(criterios2,MATCH($A$20&amp;$M40,numeracao,0)),"")</f>
        <v>2</v>
      </c>
      <c r="U40" s="175"/>
      <c r="V40" s="233"/>
      <c r="W40" s="174">
        <f t="shared" si="3"/>
        <v>1.5</v>
      </c>
      <c r="X40" s="175"/>
      <c r="Y40" s="233"/>
      <c r="Z40" s="174">
        <f t="shared" si="4"/>
        <v>1</v>
      </c>
      <c r="AA40" s="175"/>
      <c r="AB40" s="233"/>
      <c r="AC40" s="174">
        <f t="shared" si="5"/>
        <v>0.5</v>
      </c>
      <c r="AD40" s="175"/>
      <c r="AE40" s="175"/>
      <c r="AF40" s="228"/>
      <c r="AG40" s="228"/>
      <c r="AH40" s="257" t="str">
        <f t="shared" si="6"/>
        <v/>
      </c>
      <c r="AI40" s="258"/>
      <c r="AJ40" s="257" t="str">
        <f t="shared" si="7"/>
        <v/>
      </c>
      <c r="AK40" s="259"/>
      <c r="AL40" s="257" t="str">
        <f t="shared" si="8"/>
        <v/>
      </c>
      <c r="AM40" s="258"/>
      <c r="AN40" s="259" t="str">
        <f t="shared" si="9"/>
        <v/>
      </c>
      <c r="AO40" s="258"/>
      <c r="AP40" s="174" t="str">
        <f t="shared" si="10"/>
        <v/>
      </c>
      <c r="AQ40" s="175"/>
      <c r="AR40" s="175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121"/>
    </row>
    <row r="41" spans="12:86" s="2" customFormat="1" ht="37.200000000000003" customHeight="1" x14ac:dyDescent="0.4">
      <c r="L41" s="2">
        <v>23</v>
      </c>
      <c r="M41" s="2">
        <v>9</v>
      </c>
      <c r="N41" s="227" t="str">
        <f>IFERROR(INDEX(_xlnm.Criteria,MATCH($A$20&amp;M41,numeracao,0)),"")</f>
        <v/>
      </c>
      <c r="O41" s="227"/>
      <c r="P41" s="227"/>
      <c r="Q41" s="157" t="str">
        <f t="shared" si="2"/>
        <v/>
      </c>
      <c r="R41" s="158"/>
      <c r="S41" s="234"/>
      <c r="T41" s="157" t="str" cm="1">
        <f t="array" ref="T41">IFERROR(INDEX(criterios2,MATCH($A$20&amp;$M41,numeracao,0)),"")</f>
        <v/>
      </c>
      <c r="U41" s="158"/>
      <c r="V41" s="234"/>
      <c r="W41" s="157" t="str">
        <f t="shared" si="3"/>
        <v/>
      </c>
      <c r="X41" s="158"/>
      <c r="Y41" s="234"/>
      <c r="Z41" s="157" t="str">
        <f t="shared" si="4"/>
        <v/>
      </c>
      <c r="AA41" s="158"/>
      <c r="AB41" s="234"/>
      <c r="AC41" s="157" t="str">
        <f t="shared" si="5"/>
        <v/>
      </c>
      <c r="AD41" s="158"/>
      <c r="AE41" s="158"/>
      <c r="AF41" s="227" t="str">
        <f>IFERROR(INDEX(_xlnm.Criteria,MATCH($A$20&amp;L41,numeracao,0)),"")</f>
        <v/>
      </c>
      <c r="AG41" s="227"/>
      <c r="AH41" s="157" t="str">
        <f t="shared" si="6"/>
        <v/>
      </c>
      <c r="AI41" s="234"/>
      <c r="AJ41" s="157" t="str">
        <f t="shared" si="7"/>
        <v/>
      </c>
      <c r="AK41" s="234"/>
      <c r="AL41" s="157" t="str">
        <f t="shared" si="8"/>
        <v/>
      </c>
      <c r="AM41" s="234"/>
      <c r="AN41" s="157" t="str">
        <f t="shared" si="9"/>
        <v/>
      </c>
      <c r="AO41" s="234"/>
      <c r="AP41" s="157" t="str">
        <f t="shared" si="10"/>
        <v/>
      </c>
      <c r="AQ41" s="158"/>
      <c r="AR41" s="158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4"/>
    </row>
    <row r="42" spans="12:86" s="2" customFormat="1" ht="37.200000000000003" customHeight="1" thickBot="1" x14ac:dyDescent="0.45">
      <c r="L42" s="2">
        <v>24</v>
      </c>
      <c r="M42" s="2">
        <v>10</v>
      </c>
      <c r="N42" s="228"/>
      <c r="O42" s="228"/>
      <c r="P42" s="228"/>
      <c r="Q42" s="229" t="str">
        <f t="shared" si="2"/>
        <v/>
      </c>
      <c r="R42" s="230"/>
      <c r="S42" s="231"/>
      <c r="T42" s="229" t="str" cm="1">
        <f t="array" ref="T42">IFERROR(INDEX(criterios2,MATCH($A$20&amp;$M42,numeracao,0)),"")</f>
        <v/>
      </c>
      <c r="U42" s="230"/>
      <c r="V42" s="231"/>
      <c r="W42" s="229" t="str">
        <f t="shared" si="3"/>
        <v/>
      </c>
      <c r="X42" s="230"/>
      <c r="Y42" s="231"/>
      <c r="Z42" s="229" t="str">
        <f t="shared" si="4"/>
        <v/>
      </c>
      <c r="AA42" s="230"/>
      <c r="AB42" s="231"/>
      <c r="AC42" s="159" t="str">
        <f t="shared" si="5"/>
        <v/>
      </c>
      <c r="AD42" s="160"/>
      <c r="AE42" s="160"/>
      <c r="AF42" s="228"/>
      <c r="AG42" s="228"/>
      <c r="AH42" s="252" t="str">
        <f t="shared" si="6"/>
        <v/>
      </c>
      <c r="AI42" s="253"/>
      <c r="AJ42" s="252" t="str">
        <f t="shared" si="7"/>
        <v/>
      </c>
      <c r="AK42" s="253"/>
      <c r="AL42" s="252" t="str">
        <f t="shared" si="8"/>
        <v/>
      </c>
      <c r="AM42" s="253"/>
      <c r="AN42" s="252" t="str">
        <f t="shared" si="9"/>
        <v/>
      </c>
      <c r="AO42" s="253"/>
      <c r="AP42" s="159" t="str">
        <f t="shared" si="10"/>
        <v/>
      </c>
      <c r="AQ42" s="160"/>
      <c r="AR42" s="160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5"/>
    </row>
    <row r="43" spans="12:86" s="2" customFormat="1" ht="37.200000000000003" customHeight="1" x14ac:dyDescent="0.4">
      <c r="L43" s="2">
        <v>25</v>
      </c>
      <c r="M43" s="2">
        <v>11</v>
      </c>
      <c r="N43" s="225" t="str">
        <f>IFERROR(INDEX(_xlnm.Criteria,MATCH($A$20&amp;M43,numeracao,0)),"")</f>
        <v/>
      </c>
      <c r="O43" s="225"/>
      <c r="P43" s="225"/>
      <c r="Q43" s="172" t="str">
        <f t="shared" si="2"/>
        <v/>
      </c>
      <c r="R43" s="173"/>
      <c r="S43" s="232"/>
      <c r="T43" s="172" t="str" cm="1">
        <f t="array" ref="T43">IFERROR(INDEX(criterios2,MATCH($A$20&amp;$M43,numeracao,0)),"")</f>
        <v/>
      </c>
      <c r="U43" s="173"/>
      <c r="V43" s="232"/>
      <c r="W43" s="172" t="str">
        <f t="shared" si="3"/>
        <v/>
      </c>
      <c r="X43" s="173"/>
      <c r="Y43" s="232"/>
      <c r="Z43" s="172" t="str">
        <f t="shared" si="4"/>
        <v/>
      </c>
      <c r="AA43" s="173"/>
      <c r="AB43" s="232"/>
      <c r="AC43" s="172" t="str">
        <f t="shared" si="5"/>
        <v/>
      </c>
      <c r="AD43" s="173"/>
      <c r="AE43" s="173"/>
      <c r="AF43" s="227" t="str">
        <f>IFERROR(INDEX(_xlnm.Criteria,MATCH($A$20&amp;L43,numeracao,0)),"")</f>
        <v/>
      </c>
      <c r="AG43" s="227"/>
      <c r="AH43" s="172" t="str">
        <f t="shared" si="6"/>
        <v/>
      </c>
      <c r="AI43" s="232"/>
      <c r="AJ43" s="172" t="str">
        <f t="shared" si="7"/>
        <v/>
      </c>
      <c r="AK43" s="173"/>
      <c r="AL43" s="172" t="str">
        <f t="shared" si="8"/>
        <v/>
      </c>
      <c r="AM43" s="232"/>
      <c r="AN43" s="173" t="str">
        <f t="shared" si="9"/>
        <v/>
      </c>
      <c r="AO43" s="232"/>
      <c r="AP43" s="172" t="str">
        <f t="shared" si="10"/>
        <v/>
      </c>
      <c r="AQ43" s="173"/>
      <c r="AR43" s="17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120"/>
    </row>
    <row r="44" spans="12:86" s="2" customFormat="1" ht="37.200000000000003" customHeight="1" thickBot="1" x14ac:dyDescent="0.45">
      <c r="L44" s="2">
        <v>26</v>
      </c>
      <c r="M44" s="2">
        <v>12</v>
      </c>
      <c r="N44" s="226"/>
      <c r="O44" s="226"/>
      <c r="P44" s="226"/>
      <c r="Q44" s="174" t="str">
        <f t="shared" si="2"/>
        <v/>
      </c>
      <c r="R44" s="175"/>
      <c r="S44" s="233"/>
      <c r="T44" s="174" t="str" cm="1">
        <f t="array" ref="T44">IFERROR(INDEX(criterios2,MATCH($A$20&amp;$M44,numeracao,0)),"")</f>
        <v/>
      </c>
      <c r="U44" s="175"/>
      <c r="V44" s="233"/>
      <c r="W44" s="174" t="str">
        <f t="shared" si="3"/>
        <v/>
      </c>
      <c r="X44" s="175"/>
      <c r="Y44" s="233"/>
      <c r="Z44" s="174" t="str">
        <f t="shared" si="4"/>
        <v/>
      </c>
      <c r="AA44" s="175"/>
      <c r="AB44" s="233"/>
      <c r="AC44" s="174" t="str">
        <f t="shared" si="5"/>
        <v/>
      </c>
      <c r="AD44" s="175"/>
      <c r="AE44" s="175"/>
      <c r="AF44" s="228"/>
      <c r="AG44" s="228"/>
      <c r="AH44" s="257" t="str">
        <f t="shared" si="6"/>
        <v/>
      </c>
      <c r="AI44" s="258"/>
      <c r="AJ44" s="257" t="str">
        <f t="shared" si="7"/>
        <v/>
      </c>
      <c r="AK44" s="259"/>
      <c r="AL44" s="257" t="str">
        <f t="shared" si="8"/>
        <v/>
      </c>
      <c r="AM44" s="258"/>
      <c r="AN44" s="259" t="str">
        <f t="shared" si="9"/>
        <v/>
      </c>
      <c r="AO44" s="258"/>
      <c r="AP44" s="174" t="str">
        <f t="shared" si="10"/>
        <v/>
      </c>
      <c r="AQ44" s="175"/>
      <c r="AR44" s="175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121"/>
    </row>
    <row r="45" spans="12:86" s="2" customFormat="1" ht="37.200000000000003" customHeight="1" x14ac:dyDescent="0.4">
      <c r="L45" s="2">
        <v>27</v>
      </c>
      <c r="M45" s="2">
        <v>13</v>
      </c>
      <c r="N45" s="227" t="str">
        <f>IFERROR(INDEX(_xlnm.Criteria,MATCH($A$20&amp;M45,numeracao,0)),"")</f>
        <v/>
      </c>
      <c r="O45" s="227"/>
      <c r="P45" s="227"/>
      <c r="Q45" s="157" t="str">
        <f t="shared" si="2"/>
        <v/>
      </c>
      <c r="R45" s="158"/>
      <c r="S45" s="234"/>
      <c r="T45" s="157" t="str" cm="1">
        <f t="array" ref="T45">IFERROR(INDEX(criterios2,MATCH($A$20&amp;$M45,numeracao,0)),"")</f>
        <v/>
      </c>
      <c r="U45" s="158"/>
      <c r="V45" s="234"/>
      <c r="W45" s="157" t="str">
        <f t="shared" si="3"/>
        <v/>
      </c>
      <c r="X45" s="158"/>
      <c r="Y45" s="234"/>
      <c r="Z45" s="157" t="str">
        <f t="shared" si="4"/>
        <v/>
      </c>
      <c r="AA45" s="158"/>
      <c r="AB45" s="234"/>
      <c r="AC45" s="157" t="str">
        <f t="shared" si="5"/>
        <v/>
      </c>
      <c r="AD45" s="158"/>
      <c r="AE45" s="158"/>
      <c r="AF45" s="227" t="str">
        <f>IFERROR(INDEX(_xlnm.Criteria,MATCH($A$20&amp;L45,numeracao,0)),"")</f>
        <v/>
      </c>
      <c r="AG45" s="227"/>
      <c r="AH45" s="157" t="str">
        <f t="shared" si="6"/>
        <v/>
      </c>
      <c r="AI45" s="234"/>
      <c r="AJ45" s="157" t="str">
        <f t="shared" si="7"/>
        <v/>
      </c>
      <c r="AK45" s="234"/>
      <c r="AL45" s="157" t="str">
        <f t="shared" si="8"/>
        <v/>
      </c>
      <c r="AM45" s="234"/>
      <c r="AN45" s="157" t="str">
        <f t="shared" si="9"/>
        <v/>
      </c>
      <c r="AO45" s="234"/>
      <c r="AP45" s="157" t="str">
        <f t="shared" si="10"/>
        <v/>
      </c>
      <c r="AQ45" s="158"/>
      <c r="AR45" s="158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4"/>
    </row>
    <row r="46" spans="12:86" s="2" customFormat="1" ht="37.200000000000003" customHeight="1" thickBot="1" x14ac:dyDescent="0.45">
      <c r="L46" s="2">
        <v>28</v>
      </c>
      <c r="M46" s="2">
        <v>14</v>
      </c>
      <c r="N46" s="228"/>
      <c r="O46" s="228"/>
      <c r="P46" s="228"/>
      <c r="Q46" s="229" t="str">
        <f t="shared" si="2"/>
        <v/>
      </c>
      <c r="R46" s="230"/>
      <c r="S46" s="231"/>
      <c r="T46" s="229" t="str" cm="1">
        <f t="array" ref="T46">IFERROR(INDEX(criterios2,MATCH($A$20&amp;$M46,numeracao,0)),"")</f>
        <v/>
      </c>
      <c r="U46" s="230"/>
      <c r="V46" s="231"/>
      <c r="W46" s="229" t="str">
        <f t="shared" si="3"/>
        <v/>
      </c>
      <c r="X46" s="230"/>
      <c r="Y46" s="231"/>
      <c r="Z46" s="229" t="str">
        <f t="shared" si="4"/>
        <v/>
      </c>
      <c r="AA46" s="230"/>
      <c r="AB46" s="231"/>
      <c r="AC46" s="159" t="str">
        <f t="shared" si="5"/>
        <v/>
      </c>
      <c r="AD46" s="160"/>
      <c r="AE46" s="160"/>
      <c r="AF46" s="228"/>
      <c r="AG46" s="228"/>
      <c r="AH46" s="252" t="str">
        <f t="shared" si="6"/>
        <v/>
      </c>
      <c r="AI46" s="253"/>
      <c r="AJ46" s="252" t="str">
        <f t="shared" si="7"/>
        <v/>
      </c>
      <c r="AK46" s="253"/>
      <c r="AL46" s="252" t="str">
        <f t="shared" si="8"/>
        <v/>
      </c>
      <c r="AM46" s="253"/>
      <c r="AN46" s="252" t="str">
        <f t="shared" si="9"/>
        <v/>
      </c>
      <c r="AO46" s="253"/>
      <c r="AP46" s="159" t="str">
        <f t="shared" si="10"/>
        <v/>
      </c>
      <c r="AQ46" s="160"/>
      <c r="AR46" s="160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5"/>
    </row>
    <row r="47" spans="12:86" s="2" customFormat="1" ht="37.200000000000003" customHeight="1" x14ac:dyDescent="0.4">
      <c r="L47" s="2">
        <v>29</v>
      </c>
      <c r="N47" s="30"/>
      <c r="O47" s="30"/>
      <c r="P47" s="30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227" t="str">
        <f>IFERROR(INDEX(_xlnm.Criteria,MATCH($A$20&amp;L47,numeracao,0)),"")</f>
        <v/>
      </c>
      <c r="AG47" s="227"/>
      <c r="AH47" s="172" t="str">
        <f t="shared" si="6"/>
        <v/>
      </c>
      <c r="AI47" s="232"/>
      <c r="AJ47" s="172" t="str">
        <f t="shared" si="7"/>
        <v/>
      </c>
      <c r="AK47" s="173"/>
      <c r="AL47" s="172" t="str">
        <f t="shared" si="8"/>
        <v/>
      </c>
      <c r="AM47" s="232"/>
      <c r="AN47" s="173" t="str">
        <f t="shared" si="9"/>
        <v/>
      </c>
      <c r="AO47" s="232"/>
      <c r="AP47" s="172" t="str">
        <f t="shared" si="10"/>
        <v/>
      </c>
      <c r="AQ47" s="173"/>
      <c r="AR47" s="17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120"/>
    </row>
    <row r="48" spans="12:86" s="107" customFormat="1" ht="41.4" customHeight="1" thickBot="1" x14ac:dyDescent="0.75">
      <c r="L48" s="107">
        <v>30</v>
      </c>
      <c r="M48" s="107">
        <v>1</v>
      </c>
      <c r="N48" s="222" t="s">
        <v>413</v>
      </c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4"/>
      <c r="AF48" s="228"/>
      <c r="AG48" s="228"/>
      <c r="AH48" s="254" t="str">
        <f t="shared" si="6"/>
        <v/>
      </c>
      <c r="AI48" s="256"/>
      <c r="AJ48" s="254" t="str">
        <f t="shared" si="7"/>
        <v/>
      </c>
      <c r="AK48" s="255"/>
      <c r="AL48" s="254" t="str">
        <f t="shared" si="8"/>
        <v/>
      </c>
      <c r="AM48" s="256"/>
      <c r="AN48" s="255" t="str">
        <f t="shared" si="9"/>
        <v/>
      </c>
      <c r="AO48" s="256"/>
      <c r="AP48" s="155" t="str">
        <f t="shared" si="10"/>
        <v/>
      </c>
      <c r="AQ48" s="156"/>
      <c r="AR48" s="156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122"/>
    </row>
    <row r="49" spans="12:86" s="2" customFormat="1" ht="37.200000000000003" customHeight="1" x14ac:dyDescent="0.4">
      <c r="L49" s="2">
        <v>31</v>
      </c>
      <c r="M49" s="2">
        <v>2</v>
      </c>
      <c r="N49" s="211" t="str">
        <f>INDEX(deduções!B4:B15,MATCH('carta de competição'!$M48,deduções!A4,0))</f>
        <v>Faltas de tempo</v>
      </c>
      <c r="O49" s="212"/>
      <c r="P49" s="212"/>
      <c r="Q49" s="212"/>
      <c r="R49" s="213"/>
      <c r="S49" s="207" t="str">
        <f>INDEX(deduções!C4:C15,MATCH('carta de competição'!$M48,deduções!A4,0))</f>
        <v>0,1 pts cada"</v>
      </c>
      <c r="T49" s="208"/>
      <c r="U49" s="101"/>
      <c r="V49" s="100"/>
      <c r="W49" s="211" t="str">
        <f>INDEX(deduções!F4:F15,MATCH('carta de competição'!$M48,deduções!A4,0))</f>
        <v>Elemento realizado e não declarado</v>
      </c>
      <c r="X49" s="212"/>
      <c r="Y49" s="212"/>
      <c r="Z49" s="212"/>
      <c r="AA49" s="213"/>
      <c r="AB49" s="207" t="str">
        <f>INDEX(deduções!G4:G15,MATCH('carta de competição'!$M48,deduções!A4,0))</f>
        <v>0,5 pts cada</v>
      </c>
      <c r="AC49" s="208"/>
      <c r="AD49" s="101"/>
      <c r="AE49" s="100"/>
      <c r="AF49" s="227" t="str">
        <f>IFERROR(INDEX(_xlnm.Criteria,MATCH($A$20&amp;L49,numeracao,0)),"")</f>
        <v/>
      </c>
      <c r="AG49" s="227"/>
      <c r="AH49" s="157" t="str">
        <f t="shared" si="6"/>
        <v/>
      </c>
      <c r="AI49" s="234"/>
      <c r="AJ49" s="157" t="str">
        <f t="shared" si="7"/>
        <v/>
      </c>
      <c r="AK49" s="234"/>
      <c r="AL49" s="157" t="str">
        <f t="shared" si="8"/>
        <v/>
      </c>
      <c r="AM49" s="234"/>
      <c r="AN49" s="157" t="str">
        <f t="shared" si="9"/>
        <v/>
      </c>
      <c r="AO49" s="234"/>
      <c r="AP49" s="157" t="str">
        <f t="shared" si="10"/>
        <v/>
      </c>
      <c r="AQ49" s="158"/>
      <c r="AR49" s="158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4"/>
    </row>
    <row r="50" spans="12:86" s="2" customFormat="1" ht="37.200000000000003" customHeight="1" thickBot="1" x14ac:dyDescent="0.45">
      <c r="L50" s="2">
        <v>32</v>
      </c>
      <c r="M50" s="2">
        <v>3</v>
      </c>
      <c r="N50" s="211" t="str">
        <f>INDEX(deduções!B5:B16,MATCH('carta de competição'!$M49,deduções!A5,0))</f>
        <v>Elemento realizado fora de ordem declarada</v>
      </c>
      <c r="O50" s="212"/>
      <c r="P50" s="212"/>
      <c r="Q50" s="212"/>
      <c r="R50" s="213"/>
      <c r="S50" s="207" t="str">
        <f>INDEX(deduções!C5:C16,MATCH('carta de competição'!$M49,deduções!A5,0))</f>
        <v>0,2 pts cada</v>
      </c>
      <c r="T50" s="208"/>
      <c r="U50" s="101"/>
      <c r="V50" s="100"/>
      <c r="W50" s="211" t="str">
        <f>INDEX(deduções!F5:F16,MATCH('carta de competição'!$M49,deduções!A5,0))</f>
        <v>Apoio adicional na execução por parte dos colegas</v>
      </c>
      <c r="X50" s="212"/>
      <c r="Y50" s="212"/>
      <c r="Z50" s="212"/>
      <c r="AA50" s="213"/>
      <c r="AB50" s="207" t="str">
        <f>INDEX(deduções!G5:G16,MATCH('carta de competição'!$M49,deduções!A5,0))</f>
        <v>0,5 pts cada</v>
      </c>
      <c r="AC50" s="208"/>
      <c r="AD50" s="101"/>
      <c r="AE50" s="100"/>
      <c r="AF50" s="228"/>
      <c r="AG50" s="228"/>
      <c r="AH50" s="252" t="str">
        <f>IFERROR(IF(INDEX(criterios1,MATCH($A$20&amp;$L50,numeracao,0))=0,"",INDEX(criterios1,MATCH($A$20&amp;$L50,numeracao,0))),"")</f>
        <v/>
      </c>
      <c r="AI50" s="253"/>
      <c r="AJ50" s="252" t="str">
        <f t="shared" si="7"/>
        <v/>
      </c>
      <c r="AK50" s="253"/>
      <c r="AL50" s="252" t="str">
        <f t="shared" si="8"/>
        <v/>
      </c>
      <c r="AM50" s="253"/>
      <c r="AN50" s="252" t="str">
        <f t="shared" si="9"/>
        <v/>
      </c>
      <c r="AO50" s="253"/>
      <c r="AP50" s="159" t="str">
        <f t="shared" si="10"/>
        <v/>
      </c>
      <c r="AQ50" s="160"/>
      <c r="AR50" s="160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5"/>
    </row>
    <row r="51" spans="12:86" s="2" customFormat="1" ht="37.200000000000003" customHeight="1" x14ac:dyDescent="0.4">
      <c r="M51" s="2">
        <v>4</v>
      </c>
      <c r="N51" s="211" t="str">
        <f>INDEX(deduções!B6:B17,MATCH('carta de competição'!$M50,deduções!A6,0))</f>
        <v>Não apresentação aos juízes no início e/ou no final</v>
      </c>
      <c r="O51" s="212"/>
      <c r="P51" s="212"/>
      <c r="Q51" s="212"/>
      <c r="R51" s="213"/>
      <c r="S51" s="207" t="str">
        <f>INDEX(deduções!C6:C17,MATCH('carta de competição'!$M50,deduções!A6,0))</f>
        <v>0,2 pts cada</v>
      </c>
      <c r="T51" s="208"/>
      <c r="U51" s="101"/>
      <c r="V51" s="100"/>
      <c r="W51" s="211" t="str">
        <f>INDEX(deduções!F6:F17,MATCH('carta de competição'!$M50,deduções!A6,0))</f>
        <v>Elemento de par/grupo/individual em falta</v>
      </c>
      <c r="X51" s="212"/>
      <c r="Y51" s="212"/>
      <c r="Z51" s="212"/>
      <c r="AA51" s="213"/>
      <c r="AB51" s="207" t="str">
        <f>INDEX(deduções!G6:G17,MATCH('carta de competição'!$M50,deduções!A6,0))</f>
        <v>0,5 pts cada</v>
      </c>
      <c r="AC51" s="208"/>
      <c r="AD51" s="101"/>
      <c r="AE51" s="100"/>
      <c r="AF51" s="29"/>
      <c r="AG51" s="29"/>
      <c r="AH51" s="41"/>
      <c r="AI51" s="41"/>
      <c r="AJ51" s="41"/>
      <c r="AK51" s="41"/>
      <c r="AL51" s="43"/>
      <c r="AM51" s="43"/>
      <c r="AN51" s="43"/>
      <c r="AO51" s="43"/>
      <c r="AP51" s="44"/>
      <c r="AQ51" s="44"/>
      <c r="AR51" s="44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0"/>
    </row>
    <row r="52" spans="12:86" s="31" customFormat="1" ht="37.200000000000003" customHeight="1" x14ac:dyDescent="0.4">
      <c r="M52" s="31">
        <v>5</v>
      </c>
      <c r="N52" s="211" t="str">
        <f>INDEX(deduções!B7:B18,MATCH('carta de competição'!$M51,deduções!A7,0))</f>
        <v>Queda de Acessórios</v>
      </c>
      <c r="O52" s="212"/>
      <c r="P52" s="212"/>
      <c r="Q52" s="212"/>
      <c r="R52" s="213"/>
      <c r="S52" s="207" t="str">
        <f>INDEX(deduções!C7:C18,MATCH('carta de competição'!$M51,deduções!A7,0))</f>
        <v>0,3 pts</v>
      </c>
      <c r="T52" s="208"/>
      <c r="U52" s="101"/>
      <c r="V52" s="100"/>
      <c r="W52" s="211" t="str">
        <f>INDEX(deduções!F7:F18,MATCH('carta de competição'!$M51,deduções!A7,0))</f>
        <v>Desmoronamento e tentativas de realização</v>
      </c>
      <c r="X52" s="212"/>
      <c r="Y52" s="212"/>
      <c r="Z52" s="212"/>
      <c r="AA52" s="213"/>
      <c r="AB52" s="207" t="str">
        <f>INDEX(deduções!G7:G18,MATCH('carta de competição'!$M51,deduções!A7,0))</f>
        <v>0,5 pts cada</v>
      </c>
      <c r="AC52" s="208"/>
      <c r="AD52" s="101"/>
      <c r="AE52" s="100"/>
      <c r="AF52" s="69"/>
      <c r="AG52" s="43"/>
      <c r="AH52" s="43"/>
      <c r="AI52" s="43"/>
      <c r="AJ52" s="45"/>
      <c r="AK52" s="37"/>
      <c r="AL52" s="281"/>
      <c r="AM52" s="281"/>
      <c r="AN52" s="281"/>
      <c r="AO52" s="281"/>
      <c r="AP52" s="46"/>
      <c r="AQ52" s="46"/>
      <c r="AR52" s="46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0"/>
    </row>
    <row r="53" spans="12:86" s="31" customFormat="1" ht="37.200000000000003" customHeight="1" x14ac:dyDescent="0.4">
      <c r="M53" s="31">
        <v>6</v>
      </c>
      <c r="N53" s="211" t="str">
        <f>INDEX(deduções!B8:B19,MATCH('carta de competição'!$M52,deduções!A8,0))</f>
        <v>Saídas do praticável</v>
      </c>
      <c r="O53" s="212"/>
      <c r="P53" s="212"/>
      <c r="Q53" s="212"/>
      <c r="R53" s="213"/>
      <c r="S53" s="207" t="str">
        <f>INDEX(deduções!C8:C19,MATCH('carta de competição'!$M52,deduções!A8,0))</f>
        <v>0,3 pts cada</v>
      </c>
      <c r="T53" s="208"/>
      <c r="U53" s="101"/>
      <c r="V53" s="102"/>
      <c r="W53" s="211" t="str">
        <f>INDEX(deduções!F8:F19,MATCH('carta de competição'!$M52,deduções!A8,0))</f>
        <v>Intervenção/ajuda física do professor</v>
      </c>
      <c r="X53" s="212"/>
      <c r="Y53" s="212"/>
      <c r="Z53" s="212"/>
      <c r="AA53" s="213"/>
      <c r="AB53" s="207" t="str">
        <f>INDEX(deduções!G8:G19,MATCH('carta de competição'!$M52,deduções!A8,0))</f>
        <v>0,5 pts cada</v>
      </c>
      <c r="AC53" s="208"/>
      <c r="AD53" s="101"/>
      <c r="AE53" s="102"/>
      <c r="AF53" s="69"/>
      <c r="AG53" s="43"/>
      <c r="AH53" s="43"/>
      <c r="AI53" s="43"/>
      <c r="AJ53" s="46"/>
      <c r="AK53" s="37"/>
      <c r="AL53" s="291"/>
      <c r="AM53" s="291"/>
      <c r="AN53" s="291"/>
      <c r="AO53" s="291"/>
      <c r="AP53" s="46"/>
      <c r="AQ53" s="46"/>
      <c r="AR53" s="46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1"/>
    </row>
    <row r="54" spans="12:86" s="31" customFormat="1" ht="37.200000000000003" customHeight="1" x14ac:dyDescent="0.4">
      <c r="M54" s="31">
        <v>7</v>
      </c>
      <c r="N54" s="211" t="str">
        <f>INDEX(deduções!B9:B20,MATCH('carta de competição'!$M53,deduções!A9,0))</f>
        <v xml:space="preserve">Intervenção do professor juntoda mesa do som </v>
      </c>
      <c r="O54" s="212"/>
      <c r="P54" s="212"/>
      <c r="Q54" s="212"/>
      <c r="R54" s="213"/>
      <c r="S54" s="207" t="str">
        <f>INDEX(deduções!C9:C20,MATCH('carta de competição'!$M53,deduções!A9,0))</f>
        <v>0,3 pts</v>
      </c>
      <c r="T54" s="208"/>
      <c r="U54" s="101"/>
      <c r="V54" s="102"/>
      <c r="W54" s="211" t="str">
        <f>INDEX(deduções!F9:F20,MATCH('carta de competição'!$M53,deduções!A9,0))</f>
        <v>Marcas no praticável</v>
      </c>
      <c r="X54" s="212"/>
      <c r="Y54" s="212"/>
      <c r="Z54" s="212"/>
      <c r="AA54" s="213"/>
      <c r="AB54" s="207" t="str">
        <f>INDEX(deduções!G9:G20,MATCH('carta de competição'!$M53,deduções!A9,0))</f>
        <v>0,5 pts cada</v>
      </c>
      <c r="AC54" s="208"/>
      <c r="AD54" s="101"/>
      <c r="AE54" s="102"/>
      <c r="AF54" s="69"/>
      <c r="AG54" s="43"/>
      <c r="AH54" s="43"/>
      <c r="AI54" s="43"/>
      <c r="AJ54" s="46"/>
      <c r="AK54" s="37"/>
      <c r="AL54" s="281"/>
      <c r="AM54" s="281"/>
      <c r="AN54" s="281"/>
      <c r="AO54" s="281"/>
      <c r="AP54" s="46"/>
      <c r="AQ54" s="46"/>
      <c r="AR54" s="46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0"/>
    </row>
    <row r="55" spans="12:86" s="36" customFormat="1" ht="37.200000000000003" customHeight="1" x14ac:dyDescent="0.4">
      <c r="M55" s="36">
        <v>8</v>
      </c>
      <c r="N55" s="211" t="str">
        <f>INDEX(deduções!B10:B21,MATCH('carta de competição'!$M54,deduções!A10,0))</f>
        <v>Assistência verbal do professor</v>
      </c>
      <c r="O55" s="212"/>
      <c r="P55" s="212"/>
      <c r="Q55" s="212"/>
      <c r="R55" s="213"/>
      <c r="S55" s="207" t="str">
        <f>INDEX(deduções!C10:C21,MATCH('carta de competição'!$M54,deduções!A10,0))</f>
        <v>0,3 pts cada</v>
      </c>
      <c r="T55" s="208"/>
      <c r="U55" s="101"/>
      <c r="V55" s="102"/>
      <c r="W55" s="211" t="str">
        <f>INDEX(deduções!F10:F21,MATCH('carta de competição'!$M54,deduções!A10,0))</f>
        <v>Colchão/tapete no praticável</v>
      </c>
      <c r="X55" s="212"/>
      <c r="Y55" s="212"/>
      <c r="Z55" s="212"/>
      <c r="AA55" s="213"/>
      <c r="AB55" s="207" t="str">
        <f>INDEX(deduções!G10:G21,MATCH('carta de competição'!$M54,deduções!A10,0))</f>
        <v>0,5 pts</v>
      </c>
      <c r="AC55" s="208"/>
      <c r="AD55" s="101"/>
      <c r="AE55" s="102"/>
      <c r="AF55" s="69"/>
      <c r="AG55" s="43"/>
      <c r="AH55" s="43"/>
      <c r="AI55" s="43"/>
      <c r="AJ55" s="46"/>
      <c r="AK55" s="37"/>
      <c r="AL55" s="281"/>
      <c r="AM55" s="281"/>
      <c r="AN55" s="281"/>
      <c r="AO55" s="281"/>
      <c r="AP55" s="46"/>
      <c r="AQ55" s="46"/>
      <c r="AR55" s="46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0"/>
    </row>
    <row r="56" spans="12:86" s="36" customFormat="1" ht="37.200000000000003" customHeight="1" x14ac:dyDescent="0.4">
      <c r="M56" s="36">
        <v>9</v>
      </c>
      <c r="N56" s="211" t="str">
        <f>INDEX(deduções!B11:B22,MATCH('carta de competição'!$M55,deduções!A11,0))</f>
        <v>Assistência verbal do(s) colega(s) do par/grupo</v>
      </c>
      <c r="O56" s="212"/>
      <c r="P56" s="212"/>
      <c r="Q56" s="212"/>
      <c r="R56" s="213"/>
      <c r="S56" s="207" t="str">
        <f>INDEX(deduções!C11:C22,MATCH('carta de competição'!$M55,deduções!A11,0))</f>
        <v>0,3 pts cada</v>
      </c>
      <c r="T56" s="208"/>
      <c r="U56" s="101"/>
      <c r="V56" s="102"/>
      <c r="W56" s="211" t="str">
        <f>INDEX(deduções!F11:F22,MATCH('carta de competição'!$M55,deduções!A11,0))</f>
        <v>Equipamentos de prova</v>
      </c>
      <c r="X56" s="212"/>
      <c r="Y56" s="212"/>
      <c r="Z56" s="212"/>
      <c r="AA56" s="213"/>
      <c r="AB56" s="207" t="str">
        <f>INDEX(deduções!G11:G22,MATCH('carta de competição'!$M55,deduções!A11,0))</f>
        <v>0,3 a 1,0 pts</v>
      </c>
      <c r="AC56" s="208"/>
      <c r="AD56" s="101"/>
      <c r="AE56" s="102"/>
      <c r="AF56" s="69"/>
      <c r="AG56" s="43"/>
      <c r="AH56" s="43"/>
      <c r="AI56" s="43"/>
      <c r="AJ56" s="46"/>
      <c r="AK56" s="37"/>
      <c r="AL56" s="281"/>
      <c r="AM56" s="281"/>
      <c r="AN56" s="281"/>
      <c r="AO56" s="281"/>
      <c r="AP56" s="46"/>
      <c r="AQ56" s="46"/>
      <c r="AR56" s="46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0"/>
    </row>
    <row r="57" spans="12:86" s="36" customFormat="1" ht="37.200000000000003" customHeight="1" x14ac:dyDescent="0.4">
      <c r="M57" s="36">
        <v>10</v>
      </c>
      <c r="N57" s="211" t="str">
        <f>INDEX(deduções!B12:B23,MATCH('carta de competição'!$M56,deduções!A12,0))</f>
        <v>Assistência verbal do professor</v>
      </c>
      <c r="O57" s="212"/>
      <c r="P57" s="212"/>
      <c r="Q57" s="212"/>
      <c r="R57" s="213"/>
      <c r="S57" s="207" t="str">
        <f>INDEX(deduções!C12:C23,MATCH('carta de competição'!$M56,deduções!A12,0))</f>
        <v>0,3 pts cada</v>
      </c>
      <c r="T57" s="208"/>
      <c r="U57" s="101"/>
      <c r="V57" s="102"/>
      <c r="W57" s="211" t="str">
        <f>INDEX(deduções!F12:F23,MATCH('carta de competição'!$M56,deduções!A12,0))</f>
        <v>Elemento dinâmico iniciado e não completado</v>
      </c>
      <c r="X57" s="212"/>
      <c r="Y57" s="212"/>
      <c r="Z57" s="212"/>
      <c r="AA57" s="213"/>
      <c r="AB57" s="207" t="str">
        <f>INDEX(deduções!G12:G23,MATCH('carta de competição'!$M56,deduções!A12,0))</f>
        <v>0,5 pts cada</v>
      </c>
      <c r="AC57" s="208"/>
      <c r="AD57" s="101"/>
      <c r="AE57" s="102"/>
      <c r="AF57" s="69"/>
      <c r="AG57" s="43"/>
      <c r="AH57" s="43"/>
      <c r="AI57" s="43"/>
      <c r="AP57" s="46"/>
      <c r="AQ57" s="46"/>
      <c r="AR57" s="46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0"/>
    </row>
    <row r="58" spans="12:86" s="36" customFormat="1" ht="37.200000000000003" customHeight="1" x14ac:dyDescent="0.4">
      <c r="M58" s="36">
        <v>11</v>
      </c>
      <c r="N58" s="211" t="str">
        <f>INDEX(deduções!B13:B24,MATCH('carta de competição'!$M57,deduções!A13,0))</f>
        <v>Assistência verbal do(s) colega(s) do par/grupo</v>
      </c>
      <c r="O58" s="212"/>
      <c r="P58" s="212"/>
      <c r="Q58" s="212"/>
      <c r="R58" s="213"/>
      <c r="S58" s="207" t="str">
        <f>INDEX(deduções!C13:C24,MATCH('carta de competição'!$M57,deduções!A13,0))</f>
        <v>0,3 pts cada</v>
      </c>
      <c r="T58" s="208"/>
      <c r="U58" s="101"/>
      <c r="V58" s="102"/>
      <c r="W58" s="211" t="str">
        <f>INDEX(deduções!F13:F24,MATCH('carta de competição'!$M57,deduções!A13,0))</f>
        <v>Elementos técnicos repetidos</v>
      </c>
      <c r="X58" s="212"/>
      <c r="Y58" s="212"/>
      <c r="Z58" s="212"/>
      <c r="AA58" s="213"/>
      <c r="AB58" s="207" t="str">
        <f>INDEX(deduções!G13:G24,MATCH('carta de competição'!$M57,deduções!A13,0))</f>
        <v>0,5 pts cada</v>
      </c>
      <c r="AC58" s="208"/>
      <c r="AD58" s="101"/>
      <c r="AE58" s="102"/>
      <c r="AF58" s="69"/>
      <c r="AG58" s="43"/>
      <c r="AH58" s="43"/>
      <c r="AI58" s="43"/>
      <c r="AP58" s="46"/>
      <c r="AQ58" s="46"/>
      <c r="AR58" s="46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0"/>
    </row>
    <row r="59" spans="12:86" s="36" customFormat="1" ht="37.200000000000003" customHeight="1" x14ac:dyDescent="0.4">
      <c r="M59" s="36">
        <v>12</v>
      </c>
      <c r="N59" s="211" t="str">
        <f>INDEX(deduções!B14:B25,MATCH('carta de competição'!$M58,deduções!A14,0))</f>
        <v>Tempo a mais  ou a menos no exercício - 3" a 5"</v>
      </c>
      <c r="O59" s="212"/>
      <c r="P59" s="212"/>
      <c r="Q59" s="212"/>
      <c r="R59" s="213"/>
      <c r="S59" s="207" t="str">
        <f>INDEX(deduções!C14:C25,MATCH('carta de competição'!$M58,deduções!A14,0))</f>
        <v>0,3 pts</v>
      </c>
      <c r="T59" s="208"/>
      <c r="U59" s="101"/>
      <c r="V59" s="102"/>
      <c r="W59" s="211" t="str">
        <f>INDEX(deduções!F14:F25,MATCH('carta de competição'!$M58,deduções!A14,0))</f>
        <v>Quedas (Aterrar sem ser com os pés)</v>
      </c>
      <c r="X59" s="212"/>
      <c r="Y59" s="212"/>
      <c r="Z59" s="212"/>
      <c r="AA59" s="213"/>
      <c r="AB59" s="207" t="str">
        <f>INDEX(deduções!G14:G25,MATCH('carta de competição'!$M58,deduções!A14,0))</f>
        <v>1,0 pts cada</v>
      </c>
      <c r="AC59" s="208"/>
      <c r="AD59" s="101"/>
      <c r="AE59" s="102"/>
      <c r="AF59" s="69"/>
      <c r="AG59" s="43"/>
      <c r="AH59" s="43"/>
      <c r="AI59" s="43"/>
      <c r="AJ59" s="46"/>
      <c r="AK59" s="37"/>
      <c r="AL59" s="281"/>
      <c r="AM59" s="281"/>
      <c r="AN59" s="281"/>
      <c r="AO59" s="281"/>
      <c r="AP59" s="46"/>
      <c r="AQ59" s="46"/>
      <c r="AR59" s="46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0"/>
    </row>
    <row r="60" spans="12:86" s="36" customFormat="1" ht="37.200000000000003" customHeight="1" x14ac:dyDescent="0.4">
      <c r="N60" s="211" t="str">
        <f>INDEX(deduções!B15:B26,MATCH('carta de competição'!$M59,deduções!A15,0))</f>
        <v>Tempo a mais  ou a menos no exercício - &gt;=6</v>
      </c>
      <c r="O60" s="212"/>
      <c r="P60" s="212"/>
      <c r="Q60" s="212"/>
      <c r="R60" s="213"/>
      <c r="S60" s="207" t="str">
        <f>INDEX(deduções!C15:C26,MATCH('carta de competição'!$M59,deduções!A15,0))</f>
        <v>0,5 pts</v>
      </c>
      <c r="T60" s="208"/>
      <c r="U60" s="101"/>
      <c r="V60" s="102"/>
      <c r="W60" s="211" t="str">
        <f>INDEX(deduções!F15:F26,MATCH('carta de competição'!$M59,deduções!A15,0))</f>
        <v xml:space="preserve">Comportamento antidesportivo </v>
      </c>
      <c r="X60" s="212"/>
      <c r="Y60" s="212"/>
      <c r="Z60" s="212"/>
      <c r="AA60" s="213"/>
      <c r="AB60" s="207" t="str">
        <f>INDEX(deduções!G15:G26,MATCH('carta de competição'!$M59,deduções!A15,0))</f>
        <v>5,0 pts</v>
      </c>
      <c r="AC60" s="208"/>
      <c r="AD60" s="101"/>
      <c r="AE60" s="102"/>
      <c r="AF60" s="69"/>
      <c r="AG60" s="43"/>
      <c r="AH60" s="43"/>
      <c r="AI60" s="43"/>
      <c r="AJ60" s="46"/>
      <c r="AK60" s="37"/>
      <c r="AL60" s="281"/>
      <c r="AM60" s="281"/>
      <c r="AN60" s="281"/>
      <c r="AO60" s="281"/>
      <c r="AP60" s="46"/>
      <c r="AQ60" s="46"/>
      <c r="AR60" s="46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0"/>
    </row>
    <row r="61" spans="12:86" s="36" customFormat="1" ht="8.4" customHeight="1" x14ac:dyDescent="0.4">
      <c r="AF61" s="68"/>
      <c r="AG61" s="68"/>
      <c r="AH61" s="68"/>
      <c r="AI61" s="90"/>
      <c r="AJ61" s="46"/>
      <c r="AK61" s="37"/>
      <c r="AL61" s="90"/>
      <c r="AM61" s="90"/>
      <c r="AN61" s="90"/>
      <c r="AO61" s="96"/>
      <c r="AP61" s="96"/>
      <c r="AQ61" s="96"/>
      <c r="AR61" s="96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6"/>
    </row>
    <row r="62" spans="12:86" s="106" customFormat="1" ht="41.4" customHeight="1" x14ac:dyDescent="0.75">
      <c r="O62" s="196" t="str">
        <f>"Notas do painel de execução do nível "&amp;IF(U9=0,"",U9)</f>
        <v xml:space="preserve">Notas do painel de execução do nível </v>
      </c>
      <c r="P62" s="197"/>
      <c r="Q62" s="197"/>
      <c r="R62" s="197"/>
      <c r="S62" s="197"/>
      <c r="T62" s="197"/>
      <c r="U62" s="197"/>
      <c r="V62" s="197"/>
      <c r="W62" s="197"/>
      <c r="X62" s="197"/>
      <c r="Y62" s="197"/>
      <c r="Z62" s="197"/>
      <c r="AA62" s="197"/>
      <c r="AB62" s="197"/>
      <c r="AC62" s="197"/>
      <c r="AD62" s="198"/>
      <c r="AE62" s="107"/>
      <c r="AF62" s="68"/>
      <c r="AG62" s="68"/>
      <c r="AH62" s="68"/>
      <c r="AI62" s="196" t="str">
        <f>"Notas do painel artística do nível "&amp;IF(U9=0,"",U9)</f>
        <v xml:space="preserve">Notas do painel artística do nível </v>
      </c>
      <c r="AJ62" s="197"/>
      <c r="AK62" s="197"/>
      <c r="AL62" s="197"/>
      <c r="AM62" s="197"/>
      <c r="AN62" s="198"/>
      <c r="AO62" s="96"/>
      <c r="AP62" s="96"/>
      <c r="AQ62" s="96"/>
      <c r="AR62" s="96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6"/>
    </row>
    <row r="63" spans="12:86" ht="66.599999999999994" customHeight="1" x14ac:dyDescent="0.55000000000000004">
      <c r="M63" s="2">
        <v>33</v>
      </c>
      <c r="N63" s="3"/>
      <c r="O63" s="220" t="str">
        <f>IFERROR(INDEX(_xlnm.Criteria,MATCH($A$20&amp;M63,numeracao,0)),"")</f>
        <v>Chefe de painel</v>
      </c>
      <c r="P63" s="219"/>
      <c r="Q63" s="218" t="str">
        <f>IFERROR(INDEX(criterios1,MATCH($A$20&amp;$M63,numeracao,0)),"")</f>
        <v>Juiz Exe. 1</v>
      </c>
      <c r="R63" s="218"/>
      <c r="S63" s="219" t="str" cm="1">
        <f t="array" ref="S63">IFERROR(INDEX(criterios2,MATCH($A$20&amp;$M63,numeracao,0)),"")</f>
        <v>Juiz Exe. 2</v>
      </c>
      <c r="T63" s="219"/>
      <c r="U63" s="218" t="str">
        <f>IFERROR(IF(U9=3,"",(INDEX(criterios3,MATCH($A$20&amp;$M63,numeracao,0)))),"")</f>
        <v>Juiz Exe. 3</v>
      </c>
      <c r="V63" s="218"/>
      <c r="W63" s="219" t="str">
        <f>IFERROR(IF(U9=3,"",(INDEX(criterios4,MATCH($A$20&amp;$M63,numeracao,0)))),"")</f>
        <v>Juiz Exe. 4</v>
      </c>
      <c r="X63" s="219"/>
      <c r="Y63" s="218" t="str">
        <f>IFERROR(IF(U9=3,"",(INDEX(criterios5,MATCH($A$20&amp;$M63,numeracao,0)))),"")</f>
        <v>Juiz Exe. 5</v>
      </c>
      <c r="Z63" s="218"/>
      <c r="AA63" s="219" t="s">
        <v>417</v>
      </c>
      <c r="AB63" s="221"/>
      <c r="AC63" s="209" t="s">
        <v>416</v>
      </c>
      <c r="AD63" s="210"/>
      <c r="AE63" s="116"/>
      <c r="AF63" s="117"/>
      <c r="AG63" s="117"/>
      <c r="AH63" s="117"/>
      <c r="AI63" s="287" t="str">
        <f>IFERROR(INDEX(_xlnm.Criteria,MATCH($A$20&amp;M63,numeracao,0)),"")</f>
        <v>Chefe de painel</v>
      </c>
      <c r="AJ63" s="288"/>
      <c r="AK63" s="289" t="str">
        <f>IFERROR(INDEX(criterios3,MATCH($A$20&amp;$M63,numeracao,0)),"")</f>
        <v>Juiz Exe. 3</v>
      </c>
      <c r="AL63" s="289"/>
      <c r="AM63" s="288" t="str">
        <f>IFERROR(INDEX(criterios4,MATCH($A$20&amp;$M63,numeracao,0)),"")</f>
        <v>Juiz Exe. 4</v>
      </c>
      <c r="AN63" s="290"/>
      <c r="AO63" s="96"/>
      <c r="AP63" s="96"/>
      <c r="AQ63" s="96"/>
      <c r="AR63" s="96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6"/>
    </row>
    <row r="64" spans="12:86" ht="52.8" customHeight="1" x14ac:dyDescent="0.4">
      <c r="M64" s="2"/>
      <c r="N64" s="3"/>
      <c r="O64" s="214"/>
      <c r="P64" s="215"/>
      <c r="Q64" s="216"/>
      <c r="R64" s="216"/>
      <c r="S64" s="215"/>
      <c r="T64" s="215"/>
      <c r="U64" s="216"/>
      <c r="V64" s="216"/>
      <c r="W64" s="215"/>
      <c r="X64" s="215"/>
      <c r="Y64" s="216"/>
      <c r="Z64" s="216"/>
      <c r="AA64" s="215"/>
      <c r="AB64" s="215"/>
      <c r="AC64" s="194"/>
      <c r="AD64" s="195"/>
      <c r="AI64" s="282"/>
      <c r="AJ64" s="283"/>
      <c r="AK64" s="284" t="str">
        <f>IFERROR(INDEX(criterios1,MATCH($A$20&amp;$M64,numeracao,0)),"")</f>
        <v/>
      </c>
      <c r="AL64" s="284"/>
      <c r="AM64" s="285" t="str" cm="1">
        <f t="array" ref="AM64">IFERROR(INDEX(criterios2,MATCH($A$20&amp;$M64,numeracao,0)),"")</f>
        <v/>
      </c>
      <c r="AN64" s="286"/>
      <c r="AO64" s="96"/>
      <c r="AP64" s="96"/>
      <c r="AQ64" s="96"/>
      <c r="AR64" s="96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6"/>
    </row>
    <row r="65" spans="14:86" s="36" customFormat="1" ht="25.95" customHeight="1" x14ac:dyDescent="0.4">
      <c r="N65" s="47"/>
      <c r="O65" s="47"/>
      <c r="P65" s="47"/>
      <c r="Q65" s="46"/>
      <c r="R65" s="4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2"/>
      <c r="AE65" s="2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37"/>
    </row>
  </sheetData>
  <sheetProtection algorithmName="SHA-512" hashValue="Iwy5QOGf3kA76i0N+XtB+J8mqdvo2SeWrxTXCZMi+9gqyIyTBdoWpes81w9VWULqV4k3DFyieuzYrFpRi3AWag==" saltValue="I5lykPIQVc/l/D9Ln3vj6A==" spinCount="100000" sheet="1" objects="1" scenarios="1" selectLockedCells="1"/>
  <mergeCells count="339">
    <mergeCell ref="AF4:AH6"/>
    <mergeCell ref="AJ33:AK33"/>
    <mergeCell ref="AL33:AM33"/>
    <mergeCell ref="AN33:AO33"/>
    <mergeCell ref="AH34:AI34"/>
    <mergeCell ref="AJ34:AK34"/>
    <mergeCell ref="AL34:AM34"/>
    <mergeCell ref="AL59:AO59"/>
    <mergeCell ref="AL60:AO60"/>
    <mergeCell ref="AI64:AJ64"/>
    <mergeCell ref="AK64:AL64"/>
    <mergeCell ref="AM64:AN64"/>
    <mergeCell ref="AI63:AJ63"/>
    <mergeCell ref="AK63:AL63"/>
    <mergeCell ref="AM63:AN63"/>
    <mergeCell ref="AL52:AO52"/>
    <mergeCell ref="AL53:AO53"/>
    <mergeCell ref="AL54:AO54"/>
    <mergeCell ref="AL55:AO55"/>
    <mergeCell ref="AL56:AO56"/>
    <mergeCell ref="AH47:AI47"/>
    <mergeCell ref="AF47:AG48"/>
    <mergeCell ref="AH48:AI48"/>
    <mergeCell ref="AF45:AG46"/>
    <mergeCell ref="AH45:AI45"/>
    <mergeCell ref="AJ45:AK45"/>
    <mergeCell ref="AL45:AM45"/>
    <mergeCell ref="AN45:AO45"/>
    <mergeCell ref="AF41:AG42"/>
    <mergeCell ref="AH41:AI41"/>
    <mergeCell ref="AJ41:AK41"/>
    <mergeCell ref="AL41:AM41"/>
    <mergeCell ref="AN41:AO41"/>
    <mergeCell ref="AH46:AI46"/>
    <mergeCell ref="AJ46:AK46"/>
    <mergeCell ref="AL46:AM46"/>
    <mergeCell ref="AN46:AO46"/>
    <mergeCell ref="AF43:AG44"/>
    <mergeCell ref="AH43:AI43"/>
    <mergeCell ref="AJ43:AK43"/>
    <mergeCell ref="AL43:AM43"/>
    <mergeCell ref="AN43:AO43"/>
    <mergeCell ref="AH44:AI44"/>
    <mergeCell ref="AJ44:AK44"/>
    <mergeCell ref="AL44:AM44"/>
    <mergeCell ref="AN44:AO44"/>
    <mergeCell ref="AJ36:AK36"/>
    <mergeCell ref="AL36:AM36"/>
    <mergeCell ref="AN36:AO36"/>
    <mergeCell ref="AL37:AM37"/>
    <mergeCell ref="AJ37:AK37"/>
    <mergeCell ref="AN39:AO39"/>
    <mergeCell ref="AH40:AI40"/>
    <mergeCell ref="AJ40:AK40"/>
    <mergeCell ref="AH42:AI42"/>
    <mergeCell ref="AJ42:AK42"/>
    <mergeCell ref="AL42:AM42"/>
    <mergeCell ref="AN42:AO42"/>
    <mergeCell ref="AN37:AO37"/>
    <mergeCell ref="AH38:AI38"/>
    <mergeCell ref="AJ38:AK38"/>
    <mergeCell ref="AL38:AM38"/>
    <mergeCell ref="AN38:AO38"/>
    <mergeCell ref="AH39:AI39"/>
    <mergeCell ref="AJ39:AK39"/>
    <mergeCell ref="AL39:AM39"/>
    <mergeCell ref="AB4:AC5"/>
    <mergeCell ref="AD4:AE5"/>
    <mergeCell ref="R4:AA5"/>
    <mergeCell ref="N4:Q6"/>
    <mergeCell ref="T43:V43"/>
    <mergeCell ref="W43:Y43"/>
    <mergeCell ref="Z43:AB43"/>
    <mergeCell ref="Q44:S44"/>
    <mergeCell ref="T44:V44"/>
    <mergeCell ref="W44:Y44"/>
    <mergeCell ref="Y7:AB7"/>
    <mergeCell ref="Y8:AB9"/>
    <mergeCell ref="AC7:AE7"/>
    <mergeCell ref="AC8:AE9"/>
    <mergeCell ref="J6:M6"/>
    <mergeCell ref="J7:M7"/>
    <mergeCell ref="K8:M8"/>
    <mergeCell ref="N9:T9"/>
    <mergeCell ref="N8:T8"/>
    <mergeCell ref="V9:X9"/>
    <mergeCell ref="U7:X7"/>
    <mergeCell ref="O7:S7"/>
    <mergeCell ref="D22:E22"/>
    <mergeCell ref="AF49:AG50"/>
    <mergeCell ref="AJ49:AK49"/>
    <mergeCell ref="AL49:AM49"/>
    <mergeCell ref="AN49:AO49"/>
    <mergeCell ref="AJ50:AK50"/>
    <mergeCell ref="AL50:AM50"/>
    <mergeCell ref="AN50:AO50"/>
    <mergeCell ref="AH49:AI49"/>
    <mergeCell ref="AH50:AI50"/>
    <mergeCell ref="AJ48:AK48"/>
    <mergeCell ref="AL48:AM48"/>
    <mergeCell ref="AN48:AO48"/>
    <mergeCell ref="AJ47:AK47"/>
    <mergeCell ref="AL47:AM47"/>
    <mergeCell ref="AN47:AO47"/>
    <mergeCell ref="AN34:AO34"/>
    <mergeCell ref="AL40:AM40"/>
    <mergeCell ref="AN40:AO40"/>
    <mergeCell ref="AF35:AG36"/>
    <mergeCell ref="AH35:AI35"/>
    <mergeCell ref="AJ35:AK35"/>
    <mergeCell ref="AL35:AM35"/>
    <mergeCell ref="AN35:AO35"/>
    <mergeCell ref="N11:AE11"/>
    <mergeCell ref="N32:AE32"/>
    <mergeCell ref="V8:X8"/>
    <mergeCell ref="N22:P28"/>
    <mergeCell ref="N14:P20"/>
    <mergeCell ref="T37:V37"/>
    <mergeCell ref="N33:P34"/>
    <mergeCell ref="B14:C14"/>
    <mergeCell ref="D14:E14"/>
    <mergeCell ref="B18:C18"/>
    <mergeCell ref="D18:E18"/>
    <mergeCell ref="B22:C22"/>
    <mergeCell ref="F14:G14"/>
    <mergeCell ref="H14:I14"/>
    <mergeCell ref="J14:K14"/>
    <mergeCell ref="L14:M14"/>
    <mergeCell ref="F18:G18"/>
    <mergeCell ref="H18:I18"/>
    <mergeCell ref="J18:K18"/>
    <mergeCell ref="L18:M18"/>
    <mergeCell ref="F22:G22"/>
    <mergeCell ref="H22:I22"/>
    <mergeCell ref="J22:K22"/>
    <mergeCell ref="L22:M22"/>
    <mergeCell ref="AC34:AE34"/>
    <mergeCell ref="N13:O13"/>
    <mergeCell ref="Z41:AB41"/>
    <mergeCell ref="AC41:AE41"/>
    <mergeCell ref="Z42:AB42"/>
    <mergeCell ref="AC42:AE42"/>
    <mergeCell ref="AH37:AI37"/>
    <mergeCell ref="Q14:S20"/>
    <mergeCell ref="T14:V20"/>
    <mergeCell ref="W14:Y20"/>
    <mergeCell ref="Z14:AB20"/>
    <mergeCell ref="AC14:AE20"/>
    <mergeCell ref="AC33:AE33"/>
    <mergeCell ref="Q22:S28"/>
    <mergeCell ref="T22:V28"/>
    <mergeCell ref="W22:Y28"/>
    <mergeCell ref="Z22:AB28"/>
    <mergeCell ref="AH36:AI36"/>
    <mergeCell ref="AF37:AG38"/>
    <mergeCell ref="AF39:AG40"/>
    <mergeCell ref="AF33:AG34"/>
    <mergeCell ref="AH33:AI33"/>
    <mergeCell ref="T29:V30"/>
    <mergeCell ref="W29:Y30"/>
    <mergeCell ref="Q33:S33"/>
    <mergeCell ref="Q34:S34"/>
    <mergeCell ref="T33:V33"/>
    <mergeCell ref="W33:Y33"/>
    <mergeCell ref="Z33:AB33"/>
    <mergeCell ref="T34:V34"/>
    <mergeCell ref="W34:Y34"/>
    <mergeCell ref="Z34:AB34"/>
    <mergeCell ref="Z36:AB36"/>
    <mergeCell ref="AC36:AE36"/>
    <mergeCell ref="Q35:S35"/>
    <mergeCell ref="Q36:S36"/>
    <mergeCell ref="Q38:S38"/>
    <mergeCell ref="Q39:S39"/>
    <mergeCell ref="Q40:S40"/>
    <mergeCell ref="W37:Y37"/>
    <mergeCell ref="Z37:AB37"/>
    <mergeCell ref="T35:V35"/>
    <mergeCell ref="W46:Y46"/>
    <mergeCell ref="Z46:AB46"/>
    <mergeCell ref="AC46:AE46"/>
    <mergeCell ref="AC43:AE43"/>
    <mergeCell ref="Z44:AB44"/>
    <mergeCell ref="Q43:S43"/>
    <mergeCell ref="T41:V41"/>
    <mergeCell ref="W41:Y41"/>
    <mergeCell ref="Q42:S42"/>
    <mergeCell ref="T42:V42"/>
    <mergeCell ref="W42:Y42"/>
    <mergeCell ref="N35:P36"/>
    <mergeCell ref="N37:P38"/>
    <mergeCell ref="N39:P40"/>
    <mergeCell ref="N41:P42"/>
    <mergeCell ref="AC37:AE37"/>
    <mergeCell ref="T38:V38"/>
    <mergeCell ref="W38:Y38"/>
    <mergeCell ref="Z38:AB38"/>
    <mergeCell ref="AC38:AE38"/>
    <mergeCell ref="T39:V39"/>
    <mergeCell ref="W39:Y39"/>
    <mergeCell ref="Z39:AB39"/>
    <mergeCell ref="AC39:AE39"/>
    <mergeCell ref="T40:V40"/>
    <mergeCell ref="W40:Y40"/>
    <mergeCell ref="Z40:AB40"/>
    <mergeCell ref="Q41:S41"/>
    <mergeCell ref="AC40:AE40"/>
    <mergeCell ref="Q37:S37"/>
    <mergeCell ref="W35:Y35"/>
    <mergeCell ref="Z35:AB35"/>
    <mergeCell ref="AC35:AE35"/>
    <mergeCell ref="T36:V36"/>
    <mergeCell ref="W36:Y36"/>
    <mergeCell ref="AD1:AE2"/>
    <mergeCell ref="Q63:R63"/>
    <mergeCell ref="S63:T63"/>
    <mergeCell ref="U63:V63"/>
    <mergeCell ref="W63:X63"/>
    <mergeCell ref="Y63:Z63"/>
    <mergeCell ref="O63:P63"/>
    <mergeCell ref="AA63:AB63"/>
    <mergeCell ref="N53:R53"/>
    <mergeCell ref="N54:R54"/>
    <mergeCell ref="N55:R55"/>
    <mergeCell ref="N56:R56"/>
    <mergeCell ref="N57:R57"/>
    <mergeCell ref="N58:R58"/>
    <mergeCell ref="N59:R59"/>
    <mergeCell ref="N60:R60"/>
    <mergeCell ref="S53:T53"/>
    <mergeCell ref="S54:T54"/>
    <mergeCell ref="S55:T55"/>
    <mergeCell ref="S56:T56"/>
    <mergeCell ref="S57:T57"/>
    <mergeCell ref="S58:T58"/>
    <mergeCell ref="S59:T59"/>
    <mergeCell ref="N48:AE48"/>
    <mergeCell ref="AP41:AR41"/>
    <mergeCell ref="AP42:AR42"/>
    <mergeCell ref="AP43:AR43"/>
    <mergeCell ref="AP44:AR44"/>
    <mergeCell ref="AP45:AR45"/>
    <mergeCell ref="AP46:AR46"/>
    <mergeCell ref="AP47:AR47"/>
    <mergeCell ref="O64:P64"/>
    <mergeCell ref="Q64:R64"/>
    <mergeCell ref="S64:T64"/>
    <mergeCell ref="U64:V64"/>
    <mergeCell ref="W64:X64"/>
    <mergeCell ref="Y64:Z64"/>
    <mergeCell ref="AA64:AB64"/>
    <mergeCell ref="N43:P44"/>
    <mergeCell ref="N45:P46"/>
    <mergeCell ref="AC44:AE44"/>
    <mergeCell ref="Q45:S45"/>
    <mergeCell ref="T45:V45"/>
    <mergeCell ref="W45:Y45"/>
    <mergeCell ref="Z45:AB45"/>
    <mergeCell ref="AC45:AE45"/>
    <mergeCell ref="Q46:S46"/>
    <mergeCell ref="T46:V46"/>
    <mergeCell ref="N49:R49"/>
    <mergeCell ref="N50:R50"/>
    <mergeCell ref="N51:R51"/>
    <mergeCell ref="N52:R52"/>
    <mergeCell ref="S49:T49"/>
    <mergeCell ref="S50:T50"/>
    <mergeCell ref="S51:T51"/>
    <mergeCell ref="S52:T52"/>
    <mergeCell ref="AB49:AC49"/>
    <mergeCell ref="AB50:AC50"/>
    <mergeCell ref="AB51:AC51"/>
    <mergeCell ref="AB52:AC52"/>
    <mergeCell ref="AB57:AC57"/>
    <mergeCell ref="AB58:AC58"/>
    <mergeCell ref="AB59:AC59"/>
    <mergeCell ref="AB60:AC60"/>
    <mergeCell ref="AC63:AD63"/>
    <mergeCell ref="S60:T60"/>
    <mergeCell ref="W49:AA49"/>
    <mergeCell ref="W50:AA50"/>
    <mergeCell ref="W51:AA51"/>
    <mergeCell ref="W52:AA52"/>
    <mergeCell ref="W53:AA53"/>
    <mergeCell ref="W54:AA54"/>
    <mergeCell ref="W55:AA55"/>
    <mergeCell ref="W56:AA56"/>
    <mergeCell ref="W57:AA57"/>
    <mergeCell ref="W58:AA58"/>
    <mergeCell ref="W59:AA59"/>
    <mergeCell ref="W60:AA60"/>
    <mergeCell ref="AL8:AM8"/>
    <mergeCell ref="AL9:AM9"/>
    <mergeCell ref="AN7:AO7"/>
    <mergeCell ref="AN8:AO9"/>
    <mergeCell ref="AG7:AI7"/>
    <mergeCell ref="AF9:AJ9"/>
    <mergeCell ref="AC64:AD64"/>
    <mergeCell ref="O62:AD62"/>
    <mergeCell ref="Q13:R13"/>
    <mergeCell ref="T13:U13"/>
    <mergeCell ref="W13:X13"/>
    <mergeCell ref="Z13:AA13"/>
    <mergeCell ref="AC13:AD13"/>
    <mergeCell ref="N21:O21"/>
    <mergeCell ref="Q21:R21"/>
    <mergeCell ref="T21:U21"/>
    <mergeCell ref="W21:X21"/>
    <mergeCell ref="Z21:AA21"/>
    <mergeCell ref="AC21:AE28"/>
    <mergeCell ref="AI62:AN62"/>
    <mergeCell ref="AB53:AC53"/>
    <mergeCell ref="AB54:AC54"/>
    <mergeCell ref="AB55:AC55"/>
    <mergeCell ref="AB56:AC56"/>
    <mergeCell ref="N1:R2"/>
    <mergeCell ref="S2:AC2"/>
    <mergeCell ref="AF11:AR11"/>
    <mergeCell ref="AF32:AR32"/>
    <mergeCell ref="AG1:AM2"/>
    <mergeCell ref="AP48:AR48"/>
    <mergeCell ref="AP49:AR49"/>
    <mergeCell ref="AP50:AR50"/>
    <mergeCell ref="AI4:AN5"/>
    <mergeCell ref="AF8:AJ8"/>
    <mergeCell ref="AP7:AR7"/>
    <mergeCell ref="AP8:AR8"/>
    <mergeCell ref="AP9:AR9"/>
    <mergeCell ref="AQ4:AR5"/>
    <mergeCell ref="AP33:AR33"/>
    <mergeCell ref="AP34:AR34"/>
    <mergeCell ref="AP35:AR35"/>
    <mergeCell ref="AP36:AR36"/>
    <mergeCell ref="AP37:AR37"/>
    <mergeCell ref="AP38:AR38"/>
    <mergeCell ref="AP39:AR39"/>
    <mergeCell ref="AP40:AR40"/>
    <mergeCell ref="AO4:AP5"/>
    <mergeCell ref="AK7:AL7"/>
  </mergeCells>
  <conditionalFormatting sqref="K8:L8 J5 U8">
    <cfRule type="cellIs" dxfId="28" priority="228" operator="equal">
      <formula>3</formula>
    </cfRule>
    <cfRule type="cellIs" dxfId="27" priority="229" operator="equal">
      <formula>2</formula>
    </cfRule>
  </conditionalFormatting>
  <conditionalFormatting sqref="K8:L8 J5 U8 N7 I6:I7 T7 AB4 R4">
    <cfRule type="cellIs" dxfId="26" priority="227" operator="equal">
      <formula>0</formula>
    </cfRule>
  </conditionalFormatting>
  <conditionalFormatting sqref="C23:C24 B23">
    <cfRule type="cellIs" dxfId="25" priority="207" operator="equal">
      <formula>0</formula>
    </cfRule>
  </conditionalFormatting>
  <conditionalFormatting sqref="AB4">
    <cfRule type="cellIs" dxfId="24" priority="126" operator="equal">
      <formula>3</formula>
    </cfRule>
    <cfRule type="cellIs" dxfId="23" priority="127" operator="equal">
      <formula>2</formula>
    </cfRule>
  </conditionalFormatting>
  <conditionalFormatting sqref="E23:E24 G23:G24 I23:I24 K23:K24 M23:M24 D23 F23 H23 J23 L23">
    <cfRule type="cellIs" dxfId="22" priority="32" operator="equal">
      <formula>0</formula>
    </cfRule>
  </conditionalFormatting>
  <conditionalFormatting sqref="E15:E16 D15:M15 M15:M16 K16 I15:I16 G15:G16">
    <cfRule type="cellIs" dxfId="21" priority="29" operator="equal">
      <formula>0</formula>
    </cfRule>
  </conditionalFormatting>
  <conditionalFormatting sqref="C15:C16 B15">
    <cfRule type="cellIs" dxfId="20" priority="30" operator="equal">
      <formula>0</formula>
    </cfRule>
  </conditionalFormatting>
  <conditionalFormatting sqref="M27:M28">
    <cfRule type="cellIs" dxfId="19" priority="34" operator="equal">
      <formula>0</formula>
    </cfRule>
  </conditionalFormatting>
  <conditionalFormatting sqref="L27">
    <cfRule type="cellIs" dxfId="18" priority="33" operator="equal">
      <formula>0</formula>
    </cfRule>
  </conditionalFormatting>
  <conditionalFormatting sqref="C27:C28 E27:E28 G27:G28 I27:I28 K27:K28 B27 D27 F27 H27 J27">
    <cfRule type="cellIs" dxfId="17" priority="31" operator="equal">
      <formula>0</formula>
    </cfRule>
  </conditionalFormatting>
  <conditionalFormatting sqref="C12">
    <cfRule type="cellIs" dxfId="16" priority="28" operator="equal">
      <formula>0</formula>
    </cfRule>
  </conditionalFormatting>
  <conditionalFormatting sqref="E12 G12 I12 M19:M20 L19">
    <cfRule type="cellIs" dxfId="15" priority="27" operator="equal">
      <formula>0</formula>
    </cfRule>
  </conditionalFormatting>
  <conditionalFormatting sqref="B19:K19 K20 I20 G20 E20 C20">
    <cfRule type="cellIs" dxfId="14" priority="15" operator="equal">
      <formula>0</formula>
    </cfRule>
  </conditionalFormatting>
  <conditionalFormatting sqref="U63:Z64">
    <cfRule type="expression" dxfId="13" priority="279">
      <formula>$U$9=3</formula>
    </cfRule>
  </conditionalFormatting>
  <conditionalFormatting sqref="N41:AE46">
    <cfRule type="expression" dxfId="12" priority="290">
      <formula>$U$9=2</formula>
    </cfRule>
  </conditionalFormatting>
  <conditionalFormatting sqref="U9">
    <cfRule type="cellIs" dxfId="11" priority="11" operator="equal">
      <formula>3</formula>
    </cfRule>
    <cfRule type="cellIs" dxfId="10" priority="12" operator="equal">
      <formula>2</formula>
    </cfRule>
  </conditionalFormatting>
  <conditionalFormatting sqref="U9">
    <cfRule type="cellIs" dxfId="9" priority="10" operator="equal">
      <formula>0</formula>
    </cfRule>
  </conditionalFormatting>
  <conditionalFormatting sqref="AK9">
    <cfRule type="cellIs" dxfId="8" priority="3" operator="equal">
      <formula>3</formula>
    </cfRule>
  </conditionalFormatting>
  <conditionalFormatting sqref="AF1:AF2 AF7:AR64 AF4 AI4:AR6">
    <cfRule type="expression" dxfId="7" priority="1">
      <formula>$U$9=2</formula>
    </cfRule>
  </conditionalFormatting>
  <dataValidations xWindow="413" yWindow="270" count="3">
    <dataValidation type="list" allowBlank="1" showInputMessage="1" showErrorMessage="1" sqref="D14" xr:uid="{3A03DF5E-71CA-4B2D-9AB9-726F62F89555}">
      <formula1>"olá"</formula1>
    </dataValidation>
    <dataValidation allowBlank="1" showInputMessage="1" showErrorMessage="1" error="Introduzir valores entre 1 e 145" sqref="B18:M18 D15:M15 B15:C16 C16:E16 M19:M20 I16 G16 K20:L20 D19:K19 K16:M16 B19:C20 B12:C12 E20:I20 E12:I12" xr:uid="{69E1B1EE-B754-4BCF-8423-2C40FEAB519A}"/>
    <dataValidation type="whole" allowBlank="1" showInputMessage="1" showErrorMessage="1" error="Selecionar uma CC de 1 a 25" sqref="AD1:AE2" xr:uid="{D8F77CFB-D901-42AC-A276-A4B63C54BC19}">
      <formula1>1</formula1>
      <formula2>25</formula2>
    </dataValidation>
  </dataValidations>
  <printOptions horizontalCentered="1" verticalCentered="1"/>
  <pageMargins left="0" right="0" top="0" bottom="0" header="0.31496062992125984" footer="0.31496062992125984"/>
  <pageSetup paperSize="9" scale="40" orientation="portrait" r:id="rId1"/>
  <colBreaks count="1" manualBreakCount="1">
    <brk id="13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/>
  <dimension ref="A1:K219"/>
  <sheetViews>
    <sheetView showGridLines="0" zoomScale="70" zoomScaleNormal="70" workbookViewId="0">
      <selection activeCell="C61" sqref="C1:C1048576"/>
    </sheetView>
  </sheetViews>
  <sheetFormatPr defaultColWidth="32" defaultRowHeight="105" customHeight="1" x14ac:dyDescent="0.3"/>
  <cols>
    <col min="1" max="1" width="31.33203125" style="20" customWidth="1"/>
    <col min="2" max="2" width="15.6640625" style="20" customWidth="1"/>
    <col min="3" max="3" width="25" style="20" customWidth="1"/>
    <col min="4" max="5" width="32" style="5"/>
    <col min="6" max="6" width="32" style="7"/>
    <col min="7" max="16384" width="32" style="5"/>
  </cols>
  <sheetData>
    <row r="1" spans="1:11" ht="147" customHeight="1" x14ac:dyDescent="0.3">
      <c r="A1" s="9"/>
      <c r="B1" s="9"/>
      <c r="C1" s="9"/>
      <c r="D1" s="9">
        <f>A2</f>
        <v>0</v>
      </c>
      <c r="E1" s="6" t="s">
        <v>410</v>
      </c>
      <c r="F1" s="7">
        <v>0</v>
      </c>
      <c r="G1" s="5" t="e" cm="1">
        <f t="array" aca="1" ref="G1" ca="1">INDIRECT("A")&amp;H1</f>
        <v>#REF!</v>
      </c>
      <c r="H1" s="5">
        <v>2</v>
      </c>
    </row>
    <row r="2" spans="1:11" ht="147" customHeight="1" x14ac:dyDescent="0.3">
      <c r="A2" s="9"/>
      <c r="B2" s="9"/>
      <c r="C2" s="9"/>
      <c r="D2" s="9"/>
      <c r="E2" s="6" t="s">
        <v>49</v>
      </c>
      <c r="F2" s="7">
        <v>0.1</v>
      </c>
      <c r="G2" s="5" t="e" cm="1">
        <f t="array" aca="1" ref="G2" ca="1">INDIRECT("figuras!a"&amp;H2)</f>
        <v>#REF!</v>
      </c>
    </row>
    <row r="3" spans="1:11" ht="147" customHeight="1" x14ac:dyDescent="0.3">
      <c r="E3" s="6" t="s">
        <v>50</v>
      </c>
      <c r="F3" s="7">
        <v>0.1</v>
      </c>
    </row>
    <row r="4" spans="1:11" ht="147" customHeight="1" x14ac:dyDescent="0.3">
      <c r="E4" s="6" t="s">
        <v>51</v>
      </c>
      <c r="F4" s="7">
        <v>0.1</v>
      </c>
    </row>
    <row r="5" spans="1:11" ht="147" customHeight="1" x14ac:dyDescent="0.3">
      <c r="A5" s="11"/>
      <c r="B5" s="11"/>
      <c r="C5" s="11"/>
      <c r="D5" s="10"/>
      <c r="E5" s="6" t="s">
        <v>52</v>
      </c>
      <c r="F5" s="7">
        <v>0.1</v>
      </c>
      <c r="I5" s="24">
        <v>12</v>
      </c>
      <c r="J5" s="24">
        <v>1</v>
      </c>
      <c r="K5" s="24"/>
    </row>
    <row r="6" spans="1:11" ht="147" customHeight="1" x14ac:dyDescent="0.3">
      <c r="A6" s="11"/>
      <c r="B6" s="11"/>
      <c r="C6" s="11"/>
      <c r="D6" s="11"/>
      <c r="E6" s="6" t="s">
        <v>53</v>
      </c>
      <c r="F6" s="7">
        <v>0.3</v>
      </c>
      <c r="I6" s="5" t="e">
        <f>INDEX(E:E,MATCH(I5,E:E,0))&amp;INDEX(E:E,MATCH(J5,E:E,0))</f>
        <v>#N/A</v>
      </c>
    </row>
    <row r="7" spans="1:11" ht="147" customHeight="1" x14ac:dyDescent="0.3">
      <c r="A7" s="9"/>
      <c r="B7" s="9"/>
      <c r="C7" s="9"/>
      <c r="D7" s="9"/>
      <c r="E7" s="6" t="s">
        <v>54</v>
      </c>
      <c r="F7" s="7">
        <v>0.3</v>
      </c>
    </row>
    <row r="8" spans="1:11" ht="147" customHeight="1" x14ac:dyDescent="0.3">
      <c r="A8" s="9"/>
      <c r="B8" s="9"/>
      <c r="C8" s="9"/>
      <c r="D8" s="8"/>
      <c r="E8" s="6" t="s">
        <v>55</v>
      </c>
      <c r="F8" s="7">
        <v>0.3</v>
      </c>
    </row>
    <row r="9" spans="1:11" ht="147" customHeight="1" x14ac:dyDescent="0.3">
      <c r="A9" s="17"/>
      <c r="B9" s="17"/>
      <c r="C9" s="17"/>
      <c r="E9" s="6" t="s">
        <v>56</v>
      </c>
      <c r="F9" s="7">
        <v>0.3</v>
      </c>
    </row>
    <row r="10" spans="1:11" ht="147" customHeight="1" x14ac:dyDescent="0.3">
      <c r="E10" s="6" t="s">
        <v>57</v>
      </c>
      <c r="F10" s="7">
        <v>0.6</v>
      </c>
    </row>
    <row r="11" spans="1:11" ht="147" customHeight="1" x14ac:dyDescent="0.3">
      <c r="A11" s="14"/>
      <c r="B11" s="14"/>
      <c r="C11" s="14"/>
      <c r="D11" s="12"/>
      <c r="E11" s="6" t="s">
        <v>58</v>
      </c>
      <c r="F11" s="7">
        <v>0.6</v>
      </c>
    </row>
    <row r="12" spans="1:11" ht="147" customHeight="1" x14ac:dyDescent="0.3">
      <c r="A12" s="21"/>
      <c r="B12" s="21"/>
      <c r="C12" s="21"/>
      <c r="D12" s="13"/>
      <c r="E12" s="6" t="s">
        <v>59</v>
      </c>
      <c r="F12" s="7">
        <v>0.6</v>
      </c>
    </row>
    <row r="13" spans="1:11" ht="147" customHeight="1" x14ac:dyDescent="0.3">
      <c r="A13" s="14"/>
      <c r="B13" s="14"/>
      <c r="C13" s="14"/>
      <c r="D13" s="12"/>
      <c r="E13" s="6" t="s">
        <v>60</v>
      </c>
      <c r="F13" s="7">
        <v>0.6</v>
      </c>
    </row>
    <row r="14" spans="1:11" ht="147" customHeight="1" x14ac:dyDescent="0.3">
      <c r="A14" s="14"/>
      <c r="B14" s="14"/>
      <c r="C14" s="14"/>
      <c r="D14" s="14"/>
      <c r="E14" s="6" t="s">
        <v>61</v>
      </c>
      <c r="F14" s="7">
        <v>0.9</v>
      </c>
    </row>
    <row r="15" spans="1:11" ht="147" customHeight="1" x14ac:dyDescent="0.3">
      <c r="A15" s="22"/>
      <c r="B15" s="22"/>
      <c r="C15" s="22"/>
      <c r="D15" s="15"/>
      <c r="E15" s="6" t="s">
        <v>62</v>
      </c>
      <c r="F15" s="7">
        <v>0.9</v>
      </c>
    </row>
    <row r="16" spans="1:11" ht="147" customHeight="1" x14ac:dyDescent="0.3">
      <c r="A16" s="22"/>
      <c r="B16" s="22"/>
      <c r="C16" s="22"/>
      <c r="D16" s="16"/>
      <c r="E16" s="6" t="s">
        <v>63</v>
      </c>
      <c r="F16" s="7">
        <v>0.9</v>
      </c>
    </row>
    <row r="17" spans="1:6" ht="147" customHeight="1" x14ac:dyDescent="0.3">
      <c r="A17" s="14"/>
      <c r="B17" s="14"/>
      <c r="C17" s="14"/>
      <c r="D17" s="12"/>
      <c r="E17" s="6" t="s">
        <v>64</v>
      </c>
      <c r="F17" s="7">
        <v>0.9</v>
      </c>
    </row>
    <row r="18" spans="1:6" ht="147" customHeight="1" x14ac:dyDescent="0.3">
      <c r="A18" s="14"/>
      <c r="B18" s="14"/>
      <c r="C18" s="14"/>
      <c r="D18" s="14"/>
      <c r="E18" s="6" t="s">
        <v>65</v>
      </c>
      <c r="F18" s="7">
        <v>1.2</v>
      </c>
    </row>
    <row r="19" spans="1:6" ht="147" customHeight="1" x14ac:dyDescent="0.3">
      <c r="A19" s="9"/>
      <c r="B19" s="9"/>
      <c r="C19" s="9"/>
      <c r="D19" s="9"/>
      <c r="E19" s="6" t="s">
        <v>66</v>
      </c>
      <c r="F19" s="7">
        <v>1.2</v>
      </c>
    </row>
    <row r="20" spans="1:6" ht="147" customHeight="1" x14ac:dyDescent="0.3">
      <c r="A20" s="17"/>
      <c r="B20" s="17"/>
      <c r="C20" s="17"/>
      <c r="D20" s="17"/>
      <c r="E20" s="6" t="s">
        <v>67</v>
      </c>
      <c r="F20" s="7">
        <v>1.2</v>
      </c>
    </row>
    <row r="21" spans="1:6" ht="147" customHeight="1" x14ac:dyDescent="0.3">
      <c r="A21" s="9"/>
      <c r="B21" s="9"/>
      <c r="C21" s="9"/>
      <c r="D21" s="18"/>
      <c r="E21" s="6" t="s">
        <v>68</v>
      </c>
      <c r="F21" s="7">
        <v>1.2</v>
      </c>
    </row>
    <row r="22" spans="1:6" ht="147" customHeight="1" x14ac:dyDescent="0.3">
      <c r="D22" s="19" t="s">
        <v>367</v>
      </c>
      <c r="E22" s="6" t="s">
        <v>69</v>
      </c>
      <c r="F22" s="7">
        <v>0.1</v>
      </c>
    </row>
    <row r="23" spans="1:6" ht="147" customHeight="1" x14ac:dyDescent="0.3">
      <c r="D23" s="19" t="s">
        <v>367</v>
      </c>
      <c r="E23" s="6" t="s">
        <v>70</v>
      </c>
      <c r="F23" s="7">
        <v>0.1</v>
      </c>
    </row>
    <row r="24" spans="1:6" ht="147" customHeight="1" x14ac:dyDescent="0.3">
      <c r="D24" s="19" t="s">
        <v>367</v>
      </c>
      <c r="E24" s="6" t="s">
        <v>71</v>
      </c>
      <c r="F24" s="7">
        <v>0.1</v>
      </c>
    </row>
    <row r="25" spans="1:6" ht="147" customHeight="1" x14ac:dyDescent="0.35">
      <c r="A25" s="23"/>
      <c r="B25" s="23"/>
      <c r="C25" s="23"/>
      <c r="D25" s="19" t="s">
        <v>25</v>
      </c>
      <c r="E25" s="6" t="s">
        <v>72</v>
      </c>
      <c r="F25" s="7">
        <v>0.1</v>
      </c>
    </row>
    <row r="26" spans="1:6" ht="147" customHeight="1" x14ac:dyDescent="0.3">
      <c r="D26" s="19" t="s">
        <v>25</v>
      </c>
      <c r="E26" s="6" t="s">
        <v>73</v>
      </c>
      <c r="F26" s="7">
        <v>0.1</v>
      </c>
    </row>
    <row r="27" spans="1:6" ht="147" customHeight="1" x14ac:dyDescent="0.3">
      <c r="D27" s="19" t="s">
        <v>25</v>
      </c>
      <c r="E27" s="6" t="s">
        <v>74</v>
      </c>
      <c r="F27" s="7">
        <v>0.1</v>
      </c>
    </row>
    <row r="28" spans="1:6" ht="147" customHeight="1" x14ac:dyDescent="0.3">
      <c r="D28" s="19" t="s">
        <v>25</v>
      </c>
      <c r="E28" s="6" t="s">
        <v>75</v>
      </c>
      <c r="F28" s="7">
        <v>0.1</v>
      </c>
    </row>
    <row r="29" spans="1:6" ht="147" customHeight="1" x14ac:dyDescent="0.3">
      <c r="D29" s="19"/>
      <c r="E29" s="6" t="s">
        <v>76</v>
      </c>
      <c r="F29" s="7">
        <v>0</v>
      </c>
    </row>
    <row r="30" spans="1:6" ht="147" customHeight="1" x14ac:dyDescent="0.3">
      <c r="D30" s="19" t="s">
        <v>25</v>
      </c>
      <c r="E30" s="6" t="s">
        <v>77</v>
      </c>
      <c r="F30" s="7">
        <v>0.3</v>
      </c>
    </row>
    <row r="31" spans="1:6" ht="147" customHeight="1" x14ac:dyDescent="0.3">
      <c r="D31" s="19" t="s">
        <v>25</v>
      </c>
      <c r="E31" s="6" t="s">
        <v>78</v>
      </c>
      <c r="F31" s="7">
        <v>0.3</v>
      </c>
    </row>
    <row r="32" spans="1:6" ht="147" customHeight="1" x14ac:dyDescent="0.3">
      <c r="D32" s="19" t="s">
        <v>25</v>
      </c>
      <c r="E32" s="6" t="s">
        <v>79</v>
      </c>
      <c r="F32" s="7">
        <v>0.3</v>
      </c>
    </row>
    <row r="33" spans="1:6" ht="147" customHeight="1" x14ac:dyDescent="0.3">
      <c r="D33" s="19" t="s">
        <v>25</v>
      </c>
      <c r="E33" s="6" t="s">
        <v>80</v>
      </c>
      <c r="F33" s="7">
        <v>0.3</v>
      </c>
    </row>
    <row r="34" spans="1:6" ht="147" customHeight="1" x14ac:dyDescent="0.3">
      <c r="D34" s="19" t="s">
        <v>25</v>
      </c>
      <c r="E34" s="6" t="s">
        <v>81</v>
      </c>
      <c r="F34" s="7">
        <v>0.3</v>
      </c>
    </row>
    <row r="35" spans="1:6" ht="147" customHeight="1" x14ac:dyDescent="0.3">
      <c r="D35" s="19" t="s">
        <v>25</v>
      </c>
      <c r="E35" s="6" t="s">
        <v>82</v>
      </c>
      <c r="F35" s="7">
        <v>0.3</v>
      </c>
    </row>
    <row r="36" spans="1:6" ht="147" customHeight="1" x14ac:dyDescent="0.3">
      <c r="D36" s="19" t="s">
        <v>25</v>
      </c>
      <c r="E36" s="6" t="s">
        <v>83</v>
      </c>
      <c r="F36" s="7">
        <v>0.3</v>
      </c>
    </row>
    <row r="37" spans="1:6" ht="147" customHeight="1" x14ac:dyDescent="0.3">
      <c r="D37" s="19" t="s">
        <v>25</v>
      </c>
      <c r="E37" s="6" t="s">
        <v>84</v>
      </c>
    </row>
    <row r="38" spans="1:6" ht="147" customHeight="1" x14ac:dyDescent="0.3">
      <c r="D38" s="19" t="s">
        <v>25</v>
      </c>
      <c r="E38" s="6" t="s">
        <v>85</v>
      </c>
      <c r="F38" s="7">
        <v>0.6</v>
      </c>
    </row>
    <row r="39" spans="1:6" ht="147" customHeight="1" x14ac:dyDescent="0.3">
      <c r="D39" s="19" t="s">
        <v>25</v>
      </c>
      <c r="E39" s="6" t="s">
        <v>86</v>
      </c>
      <c r="F39" s="7">
        <v>0.6</v>
      </c>
    </row>
    <row r="40" spans="1:6" ht="147" customHeight="1" x14ac:dyDescent="0.3">
      <c r="D40" s="19" t="s">
        <v>25</v>
      </c>
      <c r="E40" s="6" t="s">
        <v>87</v>
      </c>
      <c r="F40" s="7">
        <v>0.6</v>
      </c>
    </row>
    <row r="41" spans="1:6" ht="147" customHeight="1" x14ac:dyDescent="0.3">
      <c r="D41" s="19" t="s">
        <v>25</v>
      </c>
      <c r="E41" s="6" t="s">
        <v>88</v>
      </c>
      <c r="F41" s="7">
        <v>0.6</v>
      </c>
    </row>
    <row r="42" spans="1:6" ht="147" customHeight="1" x14ac:dyDescent="0.3">
      <c r="D42" s="19" t="s">
        <v>25</v>
      </c>
      <c r="E42" s="6" t="s">
        <v>89</v>
      </c>
      <c r="F42" s="7">
        <v>0.6</v>
      </c>
    </row>
    <row r="43" spans="1:6" ht="147" customHeight="1" x14ac:dyDescent="0.3">
      <c r="D43" s="19" t="s">
        <v>25</v>
      </c>
      <c r="E43" s="6" t="s">
        <v>90</v>
      </c>
      <c r="F43" s="7">
        <v>0.6</v>
      </c>
    </row>
    <row r="44" spans="1:6" ht="147" customHeight="1" x14ac:dyDescent="0.3">
      <c r="D44" s="19" t="s">
        <v>25</v>
      </c>
      <c r="E44" s="6" t="s">
        <v>91</v>
      </c>
      <c r="F44" s="7">
        <v>0.6</v>
      </c>
    </row>
    <row r="45" spans="1:6" ht="147" customHeight="1" x14ac:dyDescent="0.3">
      <c r="D45" s="19"/>
      <c r="E45" s="6" t="s">
        <v>92</v>
      </c>
    </row>
    <row r="46" spans="1:6" ht="147" customHeight="1" x14ac:dyDescent="0.3">
      <c r="D46" s="19" t="s">
        <v>25</v>
      </c>
      <c r="E46" s="6" t="s">
        <v>93</v>
      </c>
      <c r="F46" s="7">
        <v>0.9</v>
      </c>
    </row>
    <row r="47" spans="1:6" ht="147" customHeight="1" x14ac:dyDescent="0.3">
      <c r="A47" s="14"/>
      <c r="B47" s="14"/>
      <c r="C47" s="14"/>
      <c r="D47" s="19" t="s">
        <v>25</v>
      </c>
      <c r="E47" s="6" t="s">
        <v>94</v>
      </c>
      <c r="F47" s="7">
        <v>0.9</v>
      </c>
    </row>
    <row r="48" spans="1:6" ht="147" customHeight="1" x14ac:dyDescent="0.3">
      <c r="D48" s="19" t="s">
        <v>25</v>
      </c>
      <c r="E48" s="6" t="s">
        <v>95</v>
      </c>
      <c r="F48" s="7">
        <v>0.9</v>
      </c>
    </row>
    <row r="49" spans="4:6" ht="147" customHeight="1" x14ac:dyDescent="0.3">
      <c r="D49" s="19" t="s">
        <v>25</v>
      </c>
      <c r="E49" s="6" t="s">
        <v>96</v>
      </c>
      <c r="F49" s="7">
        <v>0.9</v>
      </c>
    </row>
    <row r="50" spans="4:6" ht="147" customHeight="1" x14ac:dyDescent="0.3">
      <c r="D50" s="19" t="s">
        <v>25</v>
      </c>
      <c r="E50" s="6" t="s">
        <v>97</v>
      </c>
      <c r="F50" s="7">
        <v>0.9</v>
      </c>
    </row>
    <row r="51" spans="4:6" ht="147" customHeight="1" x14ac:dyDescent="0.3">
      <c r="D51" s="19" t="s">
        <v>25</v>
      </c>
      <c r="E51" s="6" t="s">
        <v>98</v>
      </c>
      <c r="F51" s="7">
        <v>0.9</v>
      </c>
    </row>
    <row r="52" spans="4:6" ht="147" customHeight="1" x14ac:dyDescent="0.3">
      <c r="D52" s="19" t="s">
        <v>25</v>
      </c>
      <c r="E52" s="6" t="s">
        <v>99</v>
      </c>
      <c r="F52" s="7">
        <v>0.9</v>
      </c>
    </row>
    <row r="53" spans="4:6" ht="147" customHeight="1" x14ac:dyDescent="0.3">
      <c r="D53" s="19"/>
      <c r="E53" s="6" t="s">
        <v>100</v>
      </c>
    </row>
    <row r="54" spans="4:6" ht="147" customHeight="1" x14ac:dyDescent="0.3">
      <c r="D54" s="19" t="s">
        <v>25</v>
      </c>
      <c r="E54" s="6" t="s">
        <v>101</v>
      </c>
      <c r="F54" s="7">
        <v>1.2</v>
      </c>
    </row>
    <row r="55" spans="4:6" ht="147" customHeight="1" x14ac:dyDescent="0.3">
      <c r="D55" s="19" t="s">
        <v>25</v>
      </c>
      <c r="E55" s="6" t="s">
        <v>102</v>
      </c>
      <c r="F55" s="7">
        <v>1.2</v>
      </c>
    </row>
    <row r="56" spans="4:6" ht="147" customHeight="1" x14ac:dyDescent="0.3">
      <c r="D56" s="19" t="s">
        <v>25</v>
      </c>
      <c r="E56" s="6" t="s">
        <v>103</v>
      </c>
      <c r="F56" s="7">
        <v>1.2</v>
      </c>
    </row>
    <row r="57" spans="4:6" ht="147" customHeight="1" x14ac:dyDescent="0.3">
      <c r="D57" s="19" t="s">
        <v>25</v>
      </c>
      <c r="E57" s="6" t="s">
        <v>104</v>
      </c>
      <c r="F57" s="7">
        <v>1.2</v>
      </c>
    </row>
    <row r="58" spans="4:6" ht="147" customHeight="1" x14ac:dyDescent="0.3">
      <c r="D58" s="19" t="s">
        <v>25</v>
      </c>
      <c r="E58" s="6" t="s">
        <v>105</v>
      </c>
      <c r="F58" s="7">
        <v>1.2</v>
      </c>
    </row>
    <row r="59" spans="4:6" ht="147" customHeight="1" x14ac:dyDescent="0.3">
      <c r="D59" s="19" t="s">
        <v>25</v>
      </c>
      <c r="E59" s="6" t="s">
        <v>106</v>
      </c>
      <c r="F59" s="7">
        <v>1.2</v>
      </c>
    </row>
    <row r="60" spans="4:6" ht="147" customHeight="1" x14ac:dyDescent="0.3">
      <c r="D60" s="19" t="s">
        <v>25</v>
      </c>
      <c r="E60" s="6" t="s">
        <v>107</v>
      </c>
      <c r="F60" s="7">
        <v>1.2</v>
      </c>
    </row>
    <row r="61" spans="4:6" ht="145.19999999999999" customHeight="1" x14ac:dyDescent="0.3">
      <c r="D61" s="19" t="s">
        <v>366</v>
      </c>
      <c r="E61" s="6" t="s">
        <v>108</v>
      </c>
      <c r="F61" s="7">
        <v>0</v>
      </c>
    </row>
    <row r="62" spans="4:6" ht="145.19999999999999" customHeight="1" x14ac:dyDescent="0.3">
      <c r="D62" s="19" t="s">
        <v>366</v>
      </c>
      <c r="E62" s="6" t="s">
        <v>109</v>
      </c>
      <c r="F62" s="7">
        <v>0</v>
      </c>
    </row>
    <row r="63" spans="4:6" ht="145.19999999999999" customHeight="1" x14ac:dyDescent="0.3">
      <c r="D63" s="19" t="s">
        <v>366</v>
      </c>
      <c r="E63" s="6" t="s">
        <v>110</v>
      </c>
      <c r="F63" s="7">
        <v>0</v>
      </c>
    </row>
    <row r="64" spans="4:6" ht="145.19999999999999" customHeight="1" x14ac:dyDescent="0.3">
      <c r="D64" s="19" t="s">
        <v>366</v>
      </c>
      <c r="E64" s="6" t="s">
        <v>111</v>
      </c>
      <c r="F64" s="7">
        <v>0</v>
      </c>
    </row>
    <row r="65" spans="4:6" ht="146.4" customHeight="1" x14ac:dyDescent="0.3">
      <c r="D65" s="19" t="s">
        <v>366</v>
      </c>
      <c r="E65" s="6" t="s">
        <v>112</v>
      </c>
      <c r="F65" s="7">
        <v>0</v>
      </c>
    </row>
    <row r="66" spans="4:6" ht="146.4" customHeight="1" x14ac:dyDescent="0.3">
      <c r="D66" s="19" t="s">
        <v>366</v>
      </c>
      <c r="E66" s="6" t="s">
        <v>113</v>
      </c>
      <c r="F66" s="7">
        <v>0</v>
      </c>
    </row>
    <row r="67" spans="4:6" ht="146.4" customHeight="1" x14ac:dyDescent="0.3">
      <c r="D67" s="19" t="s">
        <v>366</v>
      </c>
      <c r="E67" s="6" t="s">
        <v>114</v>
      </c>
      <c r="F67" s="7">
        <v>0</v>
      </c>
    </row>
    <row r="68" spans="4:6" ht="146.4" customHeight="1" x14ac:dyDescent="0.3">
      <c r="D68" s="19" t="s">
        <v>366</v>
      </c>
      <c r="E68" s="6" t="s">
        <v>115</v>
      </c>
      <c r="F68" s="7">
        <v>0</v>
      </c>
    </row>
    <row r="69" spans="4:6" ht="146.4" customHeight="1" x14ac:dyDescent="0.3">
      <c r="D69" s="19" t="s">
        <v>366</v>
      </c>
      <c r="E69" s="6" t="s">
        <v>116</v>
      </c>
      <c r="F69" s="7">
        <v>0</v>
      </c>
    </row>
    <row r="70" spans="4:6" ht="146.4" customHeight="1" x14ac:dyDescent="0.3">
      <c r="D70" s="19" t="s">
        <v>366</v>
      </c>
      <c r="E70" s="6" t="s">
        <v>117</v>
      </c>
      <c r="F70" s="7">
        <v>0</v>
      </c>
    </row>
    <row r="71" spans="4:6" ht="146.4" customHeight="1" x14ac:dyDescent="0.3">
      <c r="D71" s="19" t="s">
        <v>366</v>
      </c>
      <c r="E71" s="6" t="s">
        <v>118</v>
      </c>
      <c r="F71" s="7">
        <v>0</v>
      </c>
    </row>
    <row r="72" spans="4:6" ht="146.4" customHeight="1" x14ac:dyDescent="0.3">
      <c r="D72" s="19" t="s">
        <v>366</v>
      </c>
      <c r="E72" s="6" t="s">
        <v>119</v>
      </c>
      <c r="F72" s="7">
        <v>0</v>
      </c>
    </row>
    <row r="73" spans="4:6" ht="90" customHeight="1" x14ac:dyDescent="0.3">
      <c r="D73" s="19"/>
      <c r="E73" s="6" t="s">
        <v>120</v>
      </c>
      <c r="F73" s="7">
        <v>0</v>
      </c>
    </row>
    <row r="74" spans="4:6" ht="90" customHeight="1" x14ac:dyDescent="0.3">
      <c r="D74" s="19"/>
      <c r="E74" s="6" t="s">
        <v>121</v>
      </c>
      <c r="F74" s="7">
        <v>0</v>
      </c>
    </row>
    <row r="75" spans="4:6" ht="145.80000000000001" customHeight="1" x14ac:dyDescent="0.3">
      <c r="D75" s="19"/>
      <c r="E75" s="6" t="s">
        <v>122</v>
      </c>
      <c r="F75" s="7">
        <v>0</v>
      </c>
    </row>
    <row r="76" spans="4:6" ht="145.80000000000001" customHeight="1" x14ac:dyDescent="0.3">
      <c r="D76" s="19"/>
      <c r="E76" s="6" t="s">
        <v>123</v>
      </c>
      <c r="F76" s="7">
        <v>0</v>
      </c>
    </row>
    <row r="77" spans="4:6" ht="145.80000000000001" customHeight="1" x14ac:dyDescent="0.3">
      <c r="D77" s="19"/>
      <c r="E77" s="6" t="s">
        <v>124</v>
      </c>
      <c r="F77" s="7">
        <v>0</v>
      </c>
    </row>
    <row r="78" spans="4:6" ht="145.80000000000001" customHeight="1" x14ac:dyDescent="0.3">
      <c r="D78" s="19"/>
      <c r="E78" s="6" t="s">
        <v>125</v>
      </c>
      <c r="F78" s="7">
        <v>0</v>
      </c>
    </row>
    <row r="79" spans="4:6" ht="145.80000000000001" customHeight="1" x14ac:dyDescent="0.3">
      <c r="D79" s="19"/>
      <c r="E79" s="6" t="s">
        <v>126</v>
      </c>
      <c r="F79" s="7">
        <v>0</v>
      </c>
    </row>
    <row r="80" spans="4:6" ht="145.80000000000001" customHeight="1" x14ac:dyDescent="0.3">
      <c r="D80" s="19"/>
      <c r="E80" s="6" t="s">
        <v>127</v>
      </c>
      <c r="F80" s="7">
        <v>0</v>
      </c>
    </row>
    <row r="81" spans="1:6" ht="145.80000000000001" customHeight="1" x14ac:dyDescent="0.3">
      <c r="D81" s="19"/>
      <c r="E81" s="6" t="s">
        <v>128</v>
      </c>
      <c r="F81" s="7">
        <v>0</v>
      </c>
    </row>
    <row r="82" spans="1:6" ht="145.80000000000001" customHeight="1" x14ac:dyDescent="0.3">
      <c r="D82" s="19"/>
      <c r="E82" s="6" t="s">
        <v>129</v>
      </c>
      <c r="F82" s="7">
        <v>0</v>
      </c>
    </row>
    <row r="83" spans="1:6" ht="145.80000000000001" customHeight="1" x14ac:dyDescent="0.3">
      <c r="D83" s="19"/>
      <c r="E83" s="6" t="s">
        <v>130</v>
      </c>
      <c r="F83" s="7">
        <v>0</v>
      </c>
    </row>
    <row r="84" spans="1:6" ht="147.6" customHeight="1" x14ac:dyDescent="0.3">
      <c r="D84" s="19"/>
      <c r="E84" s="6" t="s">
        <v>131</v>
      </c>
      <c r="F84" s="7">
        <v>0</v>
      </c>
    </row>
    <row r="85" spans="1:6" ht="147.6" customHeight="1" x14ac:dyDescent="0.3">
      <c r="D85" s="19"/>
      <c r="E85" s="6" t="s">
        <v>132</v>
      </c>
      <c r="F85" s="7">
        <v>0</v>
      </c>
    </row>
    <row r="86" spans="1:6" ht="147.6" customHeight="1" x14ac:dyDescent="0.3">
      <c r="D86" s="19"/>
      <c r="E86" s="6" t="s">
        <v>133</v>
      </c>
      <c r="F86" s="7">
        <v>0</v>
      </c>
    </row>
    <row r="87" spans="1:6" ht="147" customHeight="1" x14ac:dyDescent="0.3">
      <c r="A87" s="14"/>
      <c r="B87" s="14"/>
      <c r="C87" s="14"/>
      <c r="D87" s="19"/>
      <c r="E87" s="6" t="s">
        <v>134</v>
      </c>
      <c r="F87" s="7">
        <v>0</v>
      </c>
    </row>
    <row r="88" spans="1:6" ht="147" customHeight="1" x14ac:dyDescent="0.3">
      <c r="A88" s="14"/>
      <c r="B88" s="14"/>
      <c r="C88" s="14"/>
      <c r="D88" s="19"/>
      <c r="E88" s="6" t="s">
        <v>135</v>
      </c>
      <c r="F88" s="7">
        <v>0.1</v>
      </c>
    </row>
    <row r="89" spans="1:6" ht="147" customHeight="1" x14ac:dyDescent="0.3">
      <c r="A89" s="14"/>
      <c r="B89" s="14"/>
      <c r="C89" s="14"/>
      <c r="D89" s="19"/>
      <c r="E89" s="6" t="s">
        <v>136</v>
      </c>
      <c r="F89" s="7">
        <v>0.1</v>
      </c>
    </row>
    <row r="90" spans="1:6" ht="147" customHeight="1" x14ac:dyDescent="0.3">
      <c r="A90" s="14"/>
      <c r="B90" s="14"/>
      <c r="C90" s="14"/>
      <c r="D90" s="19"/>
      <c r="E90" s="6" t="s">
        <v>137</v>
      </c>
      <c r="F90" s="7">
        <v>0.1</v>
      </c>
    </row>
    <row r="91" spans="1:6" ht="147" customHeight="1" x14ac:dyDescent="0.3">
      <c r="A91" s="14"/>
      <c r="B91" s="14"/>
      <c r="C91" s="14"/>
      <c r="D91" s="19"/>
      <c r="E91" s="6" t="s">
        <v>138</v>
      </c>
      <c r="F91" s="7">
        <v>0.1</v>
      </c>
    </row>
    <row r="92" spans="1:6" ht="147" customHeight="1" x14ac:dyDescent="0.3">
      <c r="A92" s="14"/>
      <c r="B92" s="14"/>
      <c r="C92" s="14"/>
      <c r="D92" s="19"/>
      <c r="E92" s="6" t="s">
        <v>139</v>
      </c>
      <c r="F92" s="7">
        <v>0.3</v>
      </c>
    </row>
    <row r="93" spans="1:6" ht="147" customHeight="1" x14ac:dyDescent="0.3">
      <c r="A93" s="14"/>
      <c r="B93" s="14"/>
      <c r="C93" s="14"/>
      <c r="D93" s="19"/>
      <c r="E93" s="6" t="s">
        <v>140</v>
      </c>
      <c r="F93" s="7">
        <v>0.3</v>
      </c>
    </row>
    <row r="94" spans="1:6" ht="147" customHeight="1" x14ac:dyDescent="0.3">
      <c r="A94" s="14"/>
      <c r="B94" s="14"/>
      <c r="C94" s="14"/>
      <c r="D94" s="19"/>
      <c r="E94" s="6" t="s">
        <v>141</v>
      </c>
      <c r="F94" s="7">
        <v>0.3</v>
      </c>
    </row>
    <row r="95" spans="1:6" ht="147" customHeight="1" x14ac:dyDescent="0.3">
      <c r="A95" s="14"/>
      <c r="B95" s="14"/>
      <c r="C95" s="14"/>
      <c r="D95" s="19"/>
      <c r="E95" s="6" t="s">
        <v>142</v>
      </c>
      <c r="F95" s="7">
        <v>0.3</v>
      </c>
    </row>
    <row r="96" spans="1:6" ht="147" customHeight="1" x14ac:dyDescent="0.3">
      <c r="A96" s="14"/>
      <c r="B96" s="14"/>
      <c r="C96" s="14"/>
      <c r="D96" s="19"/>
      <c r="E96" s="6" t="s">
        <v>143</v>
      </c>
      <c r="F96" s="7">
        <v>0.6</v>
      </c>
    </row>
    <row r="97" spans="1:6" ht="147" customHeight="1" x14ac:dyDescent="0.3">
      <c r="A97" s="14"/>
      <c r="B97" s="14"/>
      <c r="C97" s="14"/>
      <c r="D97" s="19"/>
      <c r="E97" s="6" t="s">
        <v>144</v>
      </c>
      <c r="F97" s="7">
        <v>0.6</v>
      </c>
    </row>
    <row r="98" spans="1:6" ht="147" customHeight="1" x14ac:dyDescent="0.3">
      <c r="A98" s="14"/>
      <c r="B98" s="14"/>
      <c r="C98" s="14"/>
      <c r="D98" s="19"/>
      <c r="E98" s="6" t="s">
        <v>145</v>
      </c>
      <c r="F98" s="7">
        <v>0.6</v>
      </c>
    </row>
    <row r="99" spans="1:6" ht="147" customHeight="1" x14ac:dyDescent="0.3">
      <c r="A99" s="14"/>
      <c r="B99" s="14"/>
      <c r="C99" s="14"/>
      <c r="D99" s="19"/>
      <c r="E99" s="6" t="s">
        <v>146</v>
      </c>
      <c r="F99" s="7">
        <v>0.6</v>
      </c>
    </row>
    <row r="100" spans="1:6" ht="147" customHeight="1" x14ac:dyDescent="0.3">
      <c r="A100" s="14"/>
      <c r="B100" s="14"/>
      <c r="C100" s="14"/>
      <c r="D100" s="19"/>
      <c r="E100" s="6" t="s">
        <v>147</v>
      </c>
      <c r="F100" s="7">
        <v>0.9</v>
      </c>
    </row>
    <row r="101" spans="1:6" ht="147" customHeight="1" x14ac:dyDescent="0.3">
      <c r="A101" s="14"/>
      <c r="B101" s="14"/>
      <c r="C101" s="14"/>
      <c r="D101" s="19"/>
      <c r="E101" s="6" t="s">
        <v>148</v>
      </c>
      <c r="F101" s="7">
        <v>0.9</v>
      </c>
    </row>
    <row r="102" spans="1:6" ht="147" customHeight="1" x14ac:dyDescent="0.3">
      <c r="A102" s="14"/>
      <c r="B102" s="14"/>
      <c r="C102" s="14"/>
      <c r="D102" s="19"/>
      <c r="E102" s="6" t="s">
        <v>149</v>
      </c>
      <c r="F102" s="7">
        <v>0.9</v>
      </c>
    </row>
    <row r="103" spans="1:6" ht="147" customHeight="1" x14ac:dyDescent="0.3">
      <c r="A103" s="14"/>
      <c r="B103" s="14"/>
      <c r="C103" s="14"/>
      <c r="D103" s="19"/>
      <c r="E103" s="6" t="s">
        <v>150</v>
      </c>
      <c r="F103" s="7">
        <v>0.9</v>
      </c>
    </row>
    <row r="104" spans="1:6" ht="147" customHeight="1" x14ac:dyDescent="0.3">
      <c r="A104" s="14"/>
      <c r="B104" s="14"/>
      <c r="C104" s="14"/>
      <c r="D104" s="19" t="s">
        <v>25</v>
      </c>
      <c r="E104" s="6" t="s">
        <v>151</v>
      </c>
      <c r="F104" s="7">
        <v>1.2</v>
      </c>
    </row>
    <row r="105" spans="1:6" ht="147" customHeight="1" x14ac:dyDescent="0.3">
      <c r="A105" s="14"/>
      <c r="B105" s="14"/>
      <c r="C105" s="14"/>
      <c r="D105" s="19" t="s">
        <v>25</v>
      </c>
      <c r="E105" s="6" t="s">
        <v>152</v>
      </c>
      <c r="F105" s="7">
        <v>1.2</v>
      </c>
    </row>
    <row r="106" spans="1:6" ht="147" customHeight="1" x14ac:dyDescent="0.3">
      <c r="A106" s="14"/>
      <c r="B106" s="14"/>
      <c r="C106" s="14"/>
      <c r="D106" s="19" t="s">
        <v>25</v>
      </c>
      <c r="E106" s="6" t="s">
        <v>153</v>
      </c>
      <c r="F106" s="7">
        <v>1.2</v>
      </c>
    </row>
    <row r="107" spans="1:6" ht="147" customHeight="1" x14ac:dyDescent="0.3">
      <c r="A107" s="14"/>
      <c r="B107" s="14"/>
      <c r="C107" s="14"/>
      <c r="D107" s="19" t="s">
        <v>25</v>
      </c>
      <c r="E107" s="6" t="s">
        <v>154</v>
      </c>
      <c r="F107" s="7">
        <v>1.2</v>
      </c>
    </row>
    <row r="108" spans="1:6" ht="147" customHeight="1" x14ac:dyDescent="0.3">
      <c r="A108" s="14"/>
      <c r="B108" s="14"/>
      <c r="C108" s="14"/>
      <c r="D108" s="19" t="s">
        <v>25</v>
      </c>
      <c r="E108" s="6" t="s">
        <v>155</v>
      </c>
      <c r="F108" s="7">
        <v>0.1</v>
      </c>
    </row>
    <row r="109" spans="1:6" ht="147" customHeight="1" x14ac:dyDescent="0.3">
      <c r="A109" s="14"/>
      <c r="B109" s="14"/>
      <c r="C109" s="14"/>
      <c r="D109" s="19" t="s">
        <v>25</v>
      </c>
      <c r="E109" s="6" t="s">
        <v>156</v>
      </c>
      <c r="F109" s="7">
        <v>0.1</v>
      </c>
    </row>
    <row r="110" spans="1:6" ht="147" customHeight="1" x14ac:dyDescent="0.3">
      <c r="A110" s="14"/>
      <c r="B110" s="14"/>
      <c r="C110" s="14"/>
      <c r="D110" s="19" t="s">
        <v>25</v>
      </c>
      <c r="E110" s="6" t="s">
        <v>157</v>
      </c>
      <c r="F110" s="7">
        <v>0.1</v>
      </c>
    </row>
    <row r="111" spans="1:6" ht="147" customHeight="1" x14ac:dyDescent="0.3">
      <c r="A111" s="14"/>
      <c r="B111" s="14"/>
      <c r="C111" s="14"/>
      <c r="D111" s="19" t="s">
        <v>25</v>
      </c>
      <c r="E111" s="6" t="s">
        <v>158</v>
      </c>
      <c r="F111" s="7">
        <v>0.1</v>
      </c>
    </row>
    <row r="112" spans="1:6" ht="147" customHeight="1" x14ac:dyDescent="0.3">
      <c r="A112" s="14"/>
      <c r="B112" s="14"/>
      <c r="C112" s="14"/>
      <c r="D112" s="19" t="s">
        <v>25</v>
      </c>
      <c r="E112" s="6" t="s">
        <v>159</v>
      </c>
      <c r="F112" s="7">
        <v>0.1</v>
      </c>
    </row>
    <row r="113" spans="1:6" ht="147" customHeight="1" x14ac:dyDescent="0.3">
      <c r="A113" s="14"/>
      <c r="B113" s="14"/>
      <c r="C113" s="14"/>
      <c r="D113" s="19" t="s">
        <v>25</v>
      </c>
      <c r="E113" s="6" t="s">
        <v>160</v>
      </c>
      <c r="F113" s="7">
        <v>0.1</v>
      </c>
    </row>
    <row r="114" spans="1:6" ht="147" customHeight="1" x14ac:dyDescent="0.3">
      <c r="A114" s="14"/>
      <c r="B114" s="14"/>
      <c r="C114" s="14"/>
      <c r="D114" s="19" t="s">
        <v>25</v>
      </c>
      <c r="E114" s="6" t="s">
        <v>161</v>
      </c>
      <c r="F114" s="7">
        <v>0.1</v>
      </c>
    </row>
    <row r="115" spans="1:6" ht="147" customHeight="1" x14ac:dyDescent="0.3">
      <c r="A115" s="14"/>
      <c r="B115" s="14"/>
      <c r="C115" s="14"/>
      <c r="D115" s="19" t="s">
        <v>25</v>
      </c>
      <c r="E115" s="6" t="s">
        <v>162</v>
      </c>
      <c r="F115" s="7">
        <v>0.1</v>
      </c>
    </row>
    <row r="116" spans="1:6" ht="147" customHeight="1" x14ac:dyDescent="0.3">
      <c r="A116" s="14"/>
      <c r="B116" s="14"/>
      <c r="C116" s="14"/>
      <c r="D116" s="19" t="s">
        <v>25</v>
      </c>
      <c r="E116" s="6" t="s">
        <v>163</v>
      </c>
      <c r="F116" s="7">
        <v>0.3</v>
      </c>
    </row>
    <row r="117" spans="1:6" ht="147" customHeight="1" x14ac:dyDescent="0.3">
      <c r="A117" s="14"/>
      <c r="B117" s="14"/>
      <c r="C117" s="14"/>
      <c r="D117" s="19" t="s">
        <v>25</v>
      </c>
      <c r="E117" s="6" t="s">
        <v>164</v>
      </c>
      <c r="F117" s="7">
        <v>0.3</v>
      </c>
    </row>
    <row r="118" spans="1:6" ht="147" customHeight="1" x14ac:dyDescent="0.3">
      <c r="A118" s="14"/>
      <c r="B118" s="14"/>
      <c r="C118" s="14"/>
      <c r="D118" s="19" t="s">
        <v>25</v>
      </c>
      <c r="E118" s="6" t="s">
        <v>165</v>
      </c>
      <c r="F118" s="7">
        <v>0.3</v>
      </c>
    </row>
    <row r="119" spans="1:6" ht="147" customHeight="1" x14ac:dyDescent="0.3">
      <c r="A119" s="14"/>
      <c r="B119" s="14"/>
      <c r="C119" s="14"/>
      <c r="D119" s="19" t="s">
        <v>25</v>
      </c>
      <c r="E119" s="6" t="s">
        <v>166</v>
      </c>
      <c r="F119" s="7">
        <v>0.3</v>
      </c>
    </row>
    <row r="120" spans="1:6" ht="147" customHeight="1" x14ac:dyDescent="0.3">
      <c r="A120" s="14"/>
      <c r="B120" s="14"/>
      <c r="C120" s="14"/>
      <c r="D120" s="19" t="s">
        <v>25</v>
      </c>
      <c r="E120" s="6" t="s">
        <v>167</v>
      </c>
      <c r="F120" s="7">
        <v>0.3</v>
      </c>
    </row>
    <row r="121" spans="1:6" ht="147" customHeight="1" x14ac:dyDescent="0.3">
      <c r="A121" s="14"/>
      <c r="B121" s="14"/>
      <c r="C121" s="14"/>
      <c r="D121" s="19" t="s">
        <v>25</v>
      </c>
      <c r="E121" s="6" t="s">
        <v>168</v>
      </c>
      <c r="F121" s="7">
        <v>0.3</v>
      </c>
    </row>
    <row r="122" spans="1:6" ht="147" customHeight="1" x14ac:dyDescent="0.3">
      <c r="A122" s="14"/>
      <c r="B122" s="14"/>
      <c r="C122" s="14"/>
      <c r="D122" s="19" t="s">
        <v>25</v>
      </c>
      <c r="E122" s="6" t="s">
        <v>169</v>
      </c>
      <c r="F122" s="7">
        <v>0.3</v>
      </c>
    </row>
    <row r="123" spans="1:6" ht="147" customHeight="1" x14ac:dyDescent="0.3">
      <c r="A123" s="14"/>
      <c r="B123" s="14"/>
      <c r="C123" s="14"/>
      <c r="D123" s="19" t="s">
        <v>25</v>
      </c>
      <c r="E123" s="6" t="s">
        <v>170</v>
      </c>
      <c r="F123" s="7">
        <v>0.3</v>
      </c>
    </row>
    <row r="124" spans="1:6" ht="147" customHeight="1" x14ac:dyDescent="0.3">
      <c r="A124" s="14"/>
      <c r="B124" s="14"/>
      <c r="C124" s="14"/>
      <c r="D124" s="19" t="s">
        <v>25</v>
      </c>
      <c r="E124" s="6" t="s">
        <v>171</v>
      </c>
      <c r="F124" s="7">
        <v>0.6</v>
      </c>
    </row>
    <row r="125" spans="1:6" ht="147" customHeight="1" x14ac:dyDescent="0.3">
      <c r="A125" s="14"/>
      <c r="B125" s="14"/>
      <c r="C125" s="14"/>
      <c r="D125" s="19" t="s">
        <v>25</v>
      </c>
      <c r="E125" s="6" t="s">
        <v>172</v>
      </c>
      <c r="F125" s="7">
        <v>0.6</v>
      </c>
    </row>
    <row r="126" spans="1:6" ht="147" customHeight="1" x14ac:dyDescent="0.3">
      <c r="A126" s="14"/>
      <c r="B126" s="14"/>
      <c r="C126" s="14"/>
      <c r="D126" s="19" t="s">
        <v>25</v>
      </c>
      <c r="E126" s="6" t="s">
        <v>173</v>
      </c>
      <c r="F126" s="7">
        <v>0.6</v>
      </c>
    </row>
    <row r="127" spans="1:6" ht="147" customHeight="1" x14ac:dyDescent="0.3">
      <c r="A127" s="14"/>
      <c r="B127" s="14"/>
      <c r="C127" s="14"/>
      <c r="D127" s="19" t="s">
        <v>25</v>
      </c>
      <c r="E127" s="6" t="s">
        <v>174</v>
      </c>
      <c r="F127" s="7">
        <v>0.6</v>
      </c>
    </row>
    <row r="128" spans="1:6" ht="147" customHeight="1" x14ac:dyDescent="0.3">
      <c r="D128" s="19" t="s">
        <v>25</v>
      </c>
      <c r="E128" s="6" t="s">
        <v>175</v>
      </c>
      <c r="F128" s="7">
        <v>0.6</v>
      </c>
    </row>
    <row r="129" spans="4:6" ht="147" customHeight="1" x14ac:dyDescent="0.3">
      <c r="D129" s="19" t="s">
        <v>25</v>
      </c>
      <c r="E129" s="6" t="s">
        <v>176</v>
      </c>
      <c r="F129" s="7">
        <v>0.6</v>
      </c>
    </row>
    <row r="130" spans="4:6" ht="147" customHeight="1" x14ac:dyDescent="0.3">
      <c r="D130" s="19" t="s">
        <v>25</v>
      </c>
      <c r="E130" s="6" t="s">
        <v>177</v>
      </c>
      <c r="F130" s="7">
        <v>0.6</v>
      </c>
    </row>
    <row r="131" spans="4:6" ht="147" customHeight="1" x14ac:dyDescent="0.3">
      <c r="D131" s="19"/>
      <c r="E131" s="6" t="s">
        <v>178</v>
      </c>
    </row>
    <row r="132" spans="4:6" ht="147" customHeight="1" x14ac:dyDescent="0.3">
      <c r="D132" s="19" t="s">
        <v>25</v>
      </c>
      <c r="E132" s="6" t="s">
        <v>179</v>
      </c>
      <c r="F132" s="7">
        <v>0.9</v>
      </c>
    </row>
    <row r="133" spans="4:6" ht="147" customHeight="1" x14ac:dyDescent="0.3">
      <c r="D133" s="19" t="s">
        <v>25</v>
      </c>
      <c r="E133" s="6" t="s">
        <v>180</v>
      </c>
      <c r="F133" s="7">
        <v>0.9</v>
      </c>
    </row>
    <row r="134" spans="4:6" ht="147" customHeight="1" x14ac:dyDescent="0.3">
      <c r="D134" s="19" t="s">
        <v>25</v>
      </c>
      <c r="E134" s="6" t="s">
        <v>181</v>
      </c>
      <c r="F134" s="7">
        <v>0.9</v>
      </c>
    </row>
    <row r="135" spans="4:6" ht="147" customHeight="1" x14ac:dyDescent="0.3">
      <c r="D135" s="19" t="s">
        <v>25</v>
      </c>
      <c r="E135" s="6" t="s">
        <v>182</v>
      </c>
      <c r="F135" s="7">
        <v>0.9</v>
      </c>
    </row>
    <row r="136" spans="4:6" ht="147" customHeight="1" x14ac:dyDescent="0.3">
      <c r="D136" s="19" t="s">
        <v>25</v>
      </c>
      <c r="E136" s="6" t="s">
        <v>183</v>
      </c>
      <c r="F136" s="7">
        <v>0.9</v>
      </c>
    </row>
    <row r="137" spans="4:6" ht="147" customHeight="1" x14ac:dyDescent="0.3">
      <c r="D137" s="19" t="s">
        <v>25</v>
      </c>
      <c r="E137" s="6" t="s">
        <v>184</v>
      </c>
      <c r="F137" s="7">
        <v>0.9</v>
      </c>
    </row>
    <row r="138" spans="4:6" ht="147" customHeight="1" x14ac:dyDescent="0.3">
      <c r="D138" s="19" t="s">
        <v>25</v>
      </c>
      <c r="E138" s="6" t="s">
        <v>185</v>
      </c>
      <c r="F138" s="7">
        <v>0.9</v>
      </c>
    </row>
    <row r="139" spans="4:6" ht="147" customHeight="1" x14ac:dyDescent="0.3">
      <c r="D139" s="19"/>
      <c r="E139" s="6" t="s">
        <v>186</v>
      </c>
      <c r="F139" s="7">
        <v>0</v>
      </c>
    </row>
    <row r="140" spans="4:6" ht="147" customHeight="1" x14ac:dyDescent="0.3">
      <c r="D140" s="19" t="s">
        <v>25</v>
      </c>
      <c r="E140" s="6" t="s">
        <v>187</v>
      </c>
      <c r="F140" s="7">
        <v>1.2</v>
      </c>
    </row>
    <row r="141" spans="4:6" ht="147" customHeight="1" x14ac:dyDescent="0.3">
      <c r="D141" s="19" t="s">
        <v>25</v>
      </c>
      <c r="E141" s="6" t="s">
        <v>188</v>
      </c>
      <c r="F141" s="7">
        <v>1.2</v>
      </c>
    </row>
    <row r="142" spans="4:6" ht="147" customHeight="1" x14ac:dyDescent="0.3">
      <c r="D142" s="19" t="s">
        <v>25</v>
      </c>
      <c r="E142" s="6" t="s">
        <v>189</v>
      </c>
      <c r="F142" s="7">
        <v>1.2</v>
      </c>
    </row>
    <row r="143" spans="4:6" ht="147" customHeight="1" x14ac:dyDescent="0.3">
      <c r="D143" s="19" t="s">
        <v>25</v>
      </c>
      <c r="E143" s="6" t="s">
        <v>190</v>
      </c>
      <c r="F143" s="7">
        <v>1.2</v>
      </c>
    </row>
    <row r="144" spans="4:6" ht="147" customHeight="1" x14ac:dyDescent="0.3">
      <c r="D144" s="19" t="s">
        <v>25</v>
      </c>
      <c r="E144" s="6" t="s">
        <v>191</v>
      </c>
      <c r="F144" s="7">
        <v>1.2</v>
      </c>
    </row>
    <row r="145" spans="4:6" ht="147" customHeight="1" x14ac:dyDescent="0.3">
      <c r="D145" s="19" t="s">
        <v>25</v>
      </c>
      <c r="E145" s="6" t="s">
        <v>192</v>
      </c>
      <c r="F145" s="7">
        <v>1.2</v>
      </c>
    </row>
    <row r="146" spans="4:6" ht="147" customHeight="1" x14ac:dyDescent="0.3">
      <c r="D146" s="19" t="s">
        <v>25</v>
      </c>
      <c r="E146" s="6" t="s">
        <v>193</v>
      </c>
      <c r="F146" s="7">
        <v>1.2</v>
      </c>
    </row>
    <row r="147" spans="4:6" ht="147" customHeight="1" x14ac:dyDescent="0.3">
      <c r="D147" s="19"/>
      <c r="E147" s="6" t="s">
        <v>194</v>
      </c>
      <c r="F147" s="7">
        <v>0</v>
      </c>
    </row>
    <row r="148" spans="4:6" ht="147" customHeight="1" x14ac:dyDescent="0.3">
      <c r="D148" s="19" t="s">
        <v>25</v>
      </c>
      <c r="E148" s="6" t="s">
        <v>195</v>
      </c>
      <c r="F148" s="7">
        <v>0</v>
      </c>
    </row>
    <row r="149" spans="4:6" ht="147" customHeight="1" x14ac:dyDescent="0.3">
      <c r="D149" s="19" t="s">
        <v>25</v>
      </c>
      <c r="E149" s="6" t="s">
        <v>196</v>
      </c>
      <c r="F149" s="7">
        <v>0</v>
      </c>
    </row>
    <row r="150" spans="4:6" ht="147" customHeight="1" x14ac:dyDescent="0.3">
      <c r="D150" s="19" t="s">
        <v>25</v>
      </c>
      <c r="E150" s="6" t="s">
        <v>197</v>
      </c>
      <c r="F150" s="7">
        <v>0</v>
      </c>
    </row>
    <row r="151" spans="4:6" ht="147" customHeight="1" x14ac:dyDescent="0.3">
      <c r="D151" s="19" t="s">
        <v>25</v>
      </c>
      <c r="E151" s="6" t="s">
        <v>198</v>
      </c>
      <c r="F151" s="7">
        <v>0</v>
      </c>
    </row>
    <row r="152" spans="4:6" ht="147" customHeight="1" x14ac:dyDescent="0.3">
      <c r="D152" s="19" t="s">
        <v>25</v>
      </c>
      <c r="E152" s="6" t="s">
        <v>199</v>
      </c>
      <c r="F152" s="7">
        <v>0</v>
      </c>
    </row>
    <row r="153" spans="4:6" ht="147" customHeight="1" x14ac:dyDescent="0.3">
      <c r="D153" s="19" t="s">
        <v>25</v>
      </c>
      <c r="E153" s="6" t="s">
        <v>200</v>
      </c>
      <c r="F153" s="7">
        <v>0.1</v>
      </c>
    </row>
    <row r="154" spans="4:6" ht="147" customHeight="1" x14ac:dyDescent="0.3">
      <c r="D154" s="19" t="s">
        <v>25</v>
      </c>
      <c r="E154" s="6" t="s">
        <v>201</v>
      </c>
      <c r="F154" s="7">
        <v>0.1</v>
      </c>
    </row>
    <row r="155" spans="4:6" ht="147" customHeight="1" x14ac:dyDescent="0.3">
      <c r="D155" s="19" t="s">
        <v>25</v>
      </c>
      <c r="E155" s="6" t="s">
        <v>202</v>
      </c>
      <c r="F155" s="7">
        <v>0.1</v>
      </c>
    </row>
    <row r="156" spans="4:6" ht="147" customHeight="1" x14ac:dyDescent="0.3">
      <c r="D156" s="19" t="s">
        <v>25</v>
      </c>
      <c r="E156" s="6" t="s">
        <v>203</v>
      </c>
      <c r="F156" s="7">
        <v>0.1</v>
      </c>
    </row>
    <row r="157" spans="4:6" ht="147" customHeight="1" x14ac:dyDescent="0.3">
      <c r="D157" s="19" t="s">
        <v>25</v>
      </c>
      <c r="E157" s="6" t="s">
        <v>204</v>
      </c>
      <c r="F157" s="7">
        <v>0.1</v>
      </c>
    </row>
    <row r="158" spans="4:6" ht="147" customHeight="1" x14ac:dyDescent="0.3">
      <c r="D158" s="19"/>
      <c r="E158" s="6" t="s">
        <v>205</v>
      </c>
      <c r="F158" s="7">
        <v>0</v>
      </c>
    </row>
    <row r="159" spans="4:6" ht="147" customHeight="1" x14ac:dyDescent="0.3">
      <c r="D159" s="19" t="s">
        <v>25</v>
      </c>
      <c r="E159" s="6" t="s">
        <v>206</v>
      </c>
      <c r="F159" s="7">
        <v>0.3</v>
      </c>
    </row>
    <row r="160" spans="4:6" ht="147" customHeight="1" x14ac:dyDescent="0.3">
      <c r="D160" s="19" t="s">
        <v>25</v>
      </c>
      <c r="E160" s="6" t="s">
        <v>207</v>
      </c>
      <c r="F160" s="7">
        <v>0.3</v>
      </c>
    </row>
    <row r="161" spans="4:6" ht="147" customHeight="1" x14ac:dyDescent="0.3">
      <c r="D161" s="19" t="s">
        <v>25</v>
      </c>
      <c r="E161" s="6" t="s">
        <v>208</v>
      </c>
      <c r="F161" s="7">
        <v>0.3</v>
      </c>
    </row>
    <row r="162" spans="4:6" ht="147" customHeight="1" x14ac:dyDescent="0.3">
      <c r="D162" s="19" t="s">
        <v>25</v>
      </c>
      <c r="E162" s="6" t="s">
        <v>209</v>
      </c>
      <c r="F162" s="7">
        <v>0.3</v>
      </c>
    </row>
    <row r="163" spans="4:6" ht="147" customHeight="1" x14ac:dyDescent="0.3">
      <c r="D163" s="19"/>
      <c r="E163" s="6" t="s">
        <v>210</v>
      </c>
      <c r="F163" s="7">
        <v>0.3</v>
      </c>
    </row>
    <row r="164" spans="4:6" ht="147" customHeight="1" x14ac:dyDescent="0.3">
      <c r="D164" s="19"/>
      <c r="E164" s="6" t="s">
        <v>211</v>
      </c>
      <c r="F164" s="7">
        <v>0</v>
      </c>
    </row>
    <row r="165" spans="4:6" ht="147" customHeight="1" x14ac:dyDescent="0.3">
      <c r="D165" s="19" t="s">
        <v>25</v>
      </c>
      <c r="E165" s="6" t="s">
        <v>212</v>
      </c>
      <c r="F165" s="7">
        <v>0.6</v>
      </c>
    </row>
    <row r="166" spans="4:6" ht="147" customHeight="1" x14ac:dyDescent="0.3">
      <c r="D166" s="19" t="s">
        <v>25</v>
      </c>
      <c r="E166" s="6" t="s">
        <v>213</v>
      </c>
      <c r="F166" s="7">
        <v>0.6</v>
      </c>
    </row>
    <row r="167" spans="4:6" ht="147" customHeight="1" x14ac:dyDescent="0.3">
      <c r="D167" s="19" t="s">
        <v>25</v>
      </c>
      <c r="E167" s="6" t="s">
        <v>214</v>
      </c>
      <c r="F167" s="7">
        <v>0.6</v>
      </c>
    </row>
    <row r="168" spans="4:6" ht="147" customHeight="1" x14ac:dyDescent="0.3">
      <c r="D168" s="19" t="s">
        <v>25</v>
      </c>
      <c r="E168" s="6" t="s">
        <v>215</v>
      </c>
      <c r="F168" s="7">
        <v>0.6</v>
      </c>
    </row>
    <row r="169" spans="4:6" ht="147" customHeight="1" x14ac:dyDescent="0.3">
      <c r="D169" s="19" t="s">
        <v>25</v>
      </c>
      <c r="E169" s="6" t="s">
        <v>216</v>
      </c>
      <c r="F169" s="7">
        <v>0.6</v>
      </c>
    </row>
    <row r="170" spans="4:6" ht="147" customHeight="1" x14ac:dyDescent="0.3">
      <c r="D170" s="19" t="s">
        <v>25</v>
      </c>
      <c r="E170" s="6" t="s">
        <v>217</v>
      </c>
      <c r="F170" s="7">
        <v>0.6</v>
      </c>
    </row>
    <row r="171" spans="4:6" ht="147" customHeight="1" x14ac:dyDescent="0.3">
      <c r="D171" s="19"/>
      <c r="E171" s="6" t="s">
        <v>218</v>
      </c>
      <c r="F171" s="7">
        <v>0</v>
      </c>
    </row>
    <row r="172" spans="4:6" ht="147" customHeight="1" x14ac:dyDescent="0.3">
      <c r="D172" s="19"/>
      <c r="E172" s="6" t="s">
        <v>219</v>
      </c>
      <c r="F172" s="7">
        <v>0</v>
      </c>
    </row>
    <row r="173" spans="4:6" ht="147" customHeight="1" x14ac:dyDescent="0.3">
      <c r="D173" s="19"/>
      <c r="E173" s="6" t="s">
        <v>220</v>
      </c>
      <c r="F173" s="7">
        <v>0</v>
      </c>
    </row>
    <row r="174" spans="4:6" ht="147" customHeight="1" x14ac:dyDescent="0.3">
      <c r="D174" s="19" t="s">
        <v>25</v>
      </c>
      <c r="E174" s="6" t="s">
        <v>221</v>
      </c>
      <c r="F174" s="7">
        <v>0</v>
      </c>
    </row>
    <row r="175" spans="4:6" ht="147" customHeight="1" x14ac:dyDescent="0.3">
      <c r="D175" s="19" t="s">
        <v>25</v>
      </c>
      <c r="E175" s="6" t="s">
        <v>222</v>
      </c>
      <c r="F175" s="7">
        <v>0</v>
      </c>
    </row>
    <row r="176" spans="4:6" ht="147" customHeight="1" x14ac:dyDescent="0.3">
      <c r="D176" s="19" t="s">
        <v>25</v>
      </c>
      <c r="E176" s="6" t="s">
        <v>223</v>
      </c>
      <c r="F176" s="7">
        <v>0.1</v>
      </c>
    </row>
    <row r="177" spans="4:6" ht="147" customHeight="1" x14ac:dyDescent="0.3">
      <c r="D177" s="19" t="s">
        <v>25</v>
      </c>
      <c r="E177" s="6" t="s">
        <v>224</v>
      </c>
      <c r="F177" s="7">
        <v>0.1</v>
      </c>
    </row>
    <row r="178" spans="4:6" ht="147" customHeight="1" x14ac:dyDescent="0.3">
      <c r="D178" s="19" t="s">
        <v>25</v>
      </c>
      <c r="E178" s="6" t="s">
        <v>225</v>
      </c>
      <c r="F178" s="7">
        <v>0.1</v>
      </c>
    </row>
    <row r="179" spans="4:6" ht="147" customHeight="1" x14ac:dyDescent="0.3">
      <c r="D179" s="19" t="s">
        <v>25</v>
      </c>
      <c r="E179" s="6" t="s">
        <v>226</v>
      </c>
      <c r="F179" s="7">
        <v>0.1</v>
      </c>
    </row>
    <row r="180" spans="4:6" ht="147" customHeight="1" x14ac:dyDescent="0.3">
      <c r="D180" s="19" t="s">
        <v>25</v>
      </c>
      <c r="E180" s="6" t="s">
        <v>227</v>
      </c>
      <c r="F180" s="7">
        <v>0.1</v>
      </c>
    </row>
    <row r="181" spans="4:6" ht="147" customHeight="1" x14ac:dyDescent="0.3">
      <c r="D181" s="19" t="s">
        <v>25</v>
      </c>
      <c r="E181" s="6" t="s">
        <v>228</v>
      </c>
      <c r="F181" s="7">
        <v>0.1</v>
      </c>
    </row>
    <row r="182" spans="4:6" ht="147" customHeight="1" x14ac:dyDescent="0.3">
      <c r="D182" s="19"/>
      <c r="E182" s="6" t="s">
        <v>229</v>
      </c>
      <c r="F182" s="7">
        <v>0</v>
      </c>
    </row>
    <row r="183" spans="4:6" ht="147" customHeight="1" x14ac:dyDescent="0.3">
      <c r="D183" s="19" t="s">
        <v>25</v>
      </c>
      <c r="E183" s="6" t="s">
        <v>230</v>
      </c>
      <c r="F183" s="7">
        <v>0.3</v>
      </c>
    </row>
    <row r="184" spans="4:6" ht="147" customHeight="1" x14ac:dyDescent="0.3">
      <c r="D184" s="19" t="s">
        <v>25</v>
      </c>
      <c r="E184" s="6" t="s">
        <v>231</v>
      </c>
      <c r="F184" s="7">
        <v>0.3</v>
      </c>
    </row>
    <row r="185" spans="4:6" ht="147" customHeight="1" x14ac:dyDescent="0.3">
      <c r="D185" s="19" t="s">
        <v>25</v>
      </c>
      <c r="E185" s="6" t="s">
        <v>232</v>
      </c>
      <c r="F185" s="7">
        <v>0.3</v>
      </c>
    </row>
    <row r="186" spans="4:6" ht="147" customHeight="1" x14ac:dyDescent="0.3">
      <c r="D186" s="19" t="s">
        <v>25</v>
      </c>
      <c r="E186" s="6" t="s">
        <v>233</v>
      </c>
      <c r="F186" s="7">
        <v>0.3</v>
      </c>
    </row>
    <row r="187" spans="4:6" ht="147" customHeight="1" x14ac:dyDescent="0.3">
      <c r="D187" s="19" t="s">
        <v>25</v>
      </c>
      <c r="E187" s="6" t="s">
        <v>234</v>
      </c>
      <c r="F187" s="7">
        <v>0.3</v>
      </c>
    </row>
    <row r="188" spans="4:6" ht="147" customHeight="1" x14ac:dyDescent="0.3">
      <c r="D188" s="19"/>
      <c r="E188" s="6" t="s">
        <v>235</v>
      </c>
      <c r="F188" s="7">
        <v>0</v>
      </c>
    </row>
    <row r="189" spans="4:6" ht="147" customHeight="1" x14ac:dyDescent="0.3">
      <c r="D189" s="19" t="s">
        <v>25</v>
      </c>
      <c r="E189" s="6" t="s">
        <v>236</v>
      </c>
      <c r="F189" s="7">
        <v>0.6</v>
      </c>
    </row>
    <row r="190" spans="4:6" ht="147" customHeight="1" x14ac:dyDescent="0.3">
      <c r="D190" s="19" t="s">
        <v>25</v>
      </c>
      <c r="E190" s="6" t="s">
        <v>237</v>
      </c>
      <c r="F190" s="7">
        <v>0.6</v>
      </c>
    </row>
    <row r="191" spans="4:6" ht="147" customHeight="1" x14ac:dyDescent="0.3">
      <c r="D191" s="19" t="s">
        <v>25</v>
      </c>
      <c r="E191" s="6" t="s">
        <v>238</v>
      </c>
      <c r="F191" s="7">
        <v>0.6</v>
      </c>
    </row>
    <row r="192" spans="4:6" ht="147" customHeight="1" x14ac:dyDescent="0.3">
      <c r="D192" s="19" t="s">
        <v>25</v>
      </c>
      <c r="E192" s="6" t="s">
        <v>239</v>
      </c>
      <c r="F192" s="7">
        <v>0.6</v>
      </c>
    </row>
    <row r="193" spans="4:6" ht="147" customHeight="1" x14ac:dyDescent="0.3">
      <c r="D193" s="19" t="s">
        <v>25</v>
      </c>
      <c r="E193" s="6" t="s">
        <v>240</v>
      </c>
      <c r="F193" s="7">
        <v>0.6</v>
      </c>
    </row>
    <row r="194" spans="4:6" ht="143.4" customHeight="1" x14ac:dyDescent="0.3">
      <c r="D194" s="19" t="s">
        <v>366</v>
      </c>
      <c r="E194" s="6" t="s">
        <v>241</v>
      </c>
      <c r="F194" s="7">
        <v>0</v>
      </c>
    </row>
    <row r="195" spans="4:6" ht="143.4" customHeight="1" x14ac:dyDescent="0.3">
      <c r="D195" s="19" t="s">
        <v>366</v>
      </c>
      <c r="E195" s="6" t="s">
        <v>242</v>
      </c>
      <c r="F195" s="7">
        <v>0</v>
      </c>
    </row>
    <row r="196" spans="4:6" ht="143.4" customHeight="1" x14ac:dyDescent="0.3">
      <c r="D196" s="19" t="s">
        <v>366</v>
      </c>
      <c r="E196" s="6" t="s">
        <v>243</v>
      </c>
      <c r="F196" s="7">
        <v>0</v>
      </c>
    </row>
    <row r="197" spans="4:6" ht="143.4" customHeight="1" x14ac:dyDescent="0.3">
      <c r="D197" s="19" t="s">
        <v>366</v>
      </c>
      <c r="E197" s="6" t="s">
        <v>244</v>
      </c>
      <c r="F197" s="7">
        <v>0</v>
      </c>
    </row>
    <row r="198" spans="4:6" ht="143.4" customHeight="1" x14ac:dyDescent="0.3">
      <c r="D198" s="19"/>
      <c r="E198" s="6" t="s">
        <v>245</v>
      </c>
      <c r="F198" s="7">
        <v>0</v>
      </c>
    </row>
    <row r="199" spans="4:6" ht="143.4" customHeight="1" x14ac:dyDescent="0.3">
      <c r="D199" s="19" t="s">
        <v>366</v>
      </c>
      <c r="E199" s="6" t="s">
        <v>246</v>
      </c>
      <c r="F199" s="7">
        <v>0</v>
      </c>
    </row>
    <row r="200" spans="4:6" ht="143.4" customHeight="1" x14ac:dyDescent="0.3">
      <c r="D200" s="19" t="s">
        <v>366</v>
      </c>
      <c r="E200" s="6" t="s">
        <v>247</v>
      </c>
      <c r="F200" s="7">
        <v>0</v>
      </c>
    </row>
    <row r="201" spans="4:6" ht="143.4" customHeight="1" x14ac:dyDescent="0.3">
      <c r="D201" s="19" t="s">
        <v>366</v>
      </c>
      <c r="E201" s="6" t="s">
        <v>248</v>
      </c>
      <c r="F201" s="7">
        <v>0</v>
      </c>
    </row>
    <row r="202" spans="4:6" ht="143.4" customHeight="1" x14ac:dyDescent="0.3">
      <c r="D202" s="19" t="s">
        <v>366</v>
      </c>
      <c r="E202" s="6" t="s">
        <v>249</v>
      </c>
      <c r="F202" s="7">
        <v>0</v>
      </c>
    </row>
    <row r="203" spans="4:6" ht="143.4" customHeight="1" x14ac:dyDescent="0.3">
      <c r="D203" s="19" t="s">
        <v>366</v>
      </c>
      <c r="E203" s="6" t="s">
        <v>250</v>
      </c>
      <c r="F203" s="7">
        <v>0</v>
      </c>
    </row>
    <row r="204" spans="4:6" ht="143.4" customHeight="1" x14ac:dyDescent="0.3">
      <c r="D204" s="19"/>
      <c r="E204" s="6" t="s">
        <v>251</v>
      </c>
      <c r="F204" s="7">
        <v>0</v>
      </c>
    </row>
    <row r="205" spans="4:6" ht="143.4" customHeight="1" x14ac:dyDescent="0.3">
      <c r="D205" s="19"/>
      <c r="E205" s="6" t="s">
        <v>252</v>
      </c>
      <c r="F205" s="7">
        <v>0</v>
      </c>
    </row>
    <row r="206" spans="4:6" ht="143.4" customHeight="1" x14ac:dyDescent="0.3">
      <c r="D206" s="19"/>
      <c r="E206" s="6" t="s">
        <v>253</v>
      </c>
      <c r="F206" s="7">
        <v>0</v>
      </c>
    </row>
    <row r="207" spans="4:6" ht="143.4" customHeight="1" x14ac:dyDescent="0.3">
      <c r="D207" s="19"/>
      <c r="E207" s="6" t="s">
        <v>254</v>
      </c>
      <c r="F207" s="7">
        <v>0</v>
      </c>
    </row>
    <row r="208" spans="4:6" ht="143.4" customHeight="1" x14ac:dyDescent="0.3">
      <c r="D208" s="19"/>
      <c r="E208" s="6" t="s">
        <v>255</v>
      </c>
      <c r="F208" s="7">
        <v>0</v>
      </c>
    </row>
    <row r="209" spans="4:6" ht="143.4" customHeight="1" x14ac:dyDescent="0.3">
      <c r="D209" s="19"/>
      <c r="E209" s="6" t="s">
        <v>256</v>
      </c>
      <c r="F209" s="7">
        <v>0</v>
      </c>
    </row>
    <row r="210" spans="4:6" ht="143.4" customHeight="1" x14ac:dyDescent="0.3">
      <c r="D210" s="19"/>
      <c r="E210" s="6" t="s">
        <v>257</v>
      </c>
      <c r="F210" s="7">
        <v>0</v>
      </c>
    </row>
    <row r="211" spans="4:6" ht="143.4" customHeight="1" x14ac:dyDescent="0.3">
      <c r="D211" s="19"/>
      <c r="E211" s="6" t="s">
        <v>258</v>
      </c>
      <c r="F211" s="7">
        <v>0</v>
      </c>
    </row>
    <row r="212" spans="4:6" ht="143.4" customHeight="1" x14ac:dyDescent="0.3">
      <c r="D212" s="19"/>
      <c r="E212" s="6" t="s">
        <v>259</v>
      </c>
      <c r="F212" s="7">
        <v>0</v>
      </c>
    </row>
    <row r="213" spans="4:6" ht="143.4" customHeight="1" x14ac:dyDescent="0.3">
      <c r="D213" s="19"/>
      <c r="E213" s="6" t="s">
        <v>260</v>
      </c>
      <c r="F213" s="7">
        <v>0</v>
      </c>
    </row>
    <row r="214" spans="4:6" ht="143.4" customHeight="1" x14ac:dyDescent="0.3">
      <c r="D214" s="19"/>
      <c r="E214" s="6" t="s">
        <v>261</v>
      </c>
      <c r="F214" s="7">
        <v>0</v>
      </c>
    </row>
    <row r="215" spans="4:6" ht="147" customHeight="1" x14ac:dyDescent="0.3">
      <c r="D215" s="19"/>
      <c r="E215" s="6" t="s">
        <v>411</v>
      </c>
    </row>
    <row r="216" spans="4:6" ht="147" customHeight="1" x14ac:dyDescent="0.3">
      <c r="D216" s="19"/>
      <c r="E216" s="6"/>
    </row>
    <row r="217" spans="4:6" ht="147" customHeight="1" x14ac:dyDescent="0.3">
      <c r="D217" s="19"/>
      <c r="E217" s="6"/>
    </row>
    <row r="218" spans="4:6" ht="147" customHeight="1" x14ac:dyDescent="0.3">
      <c r="D218" s="19"/>
      <c r="E218" s="6"/>
    </row>
    <row r="219" spans="4:6" ht="147" customHeight="1" x14ac:dyDescent="0.3">
      <c r="D219" s="19"/>
      <c r="E219" s="6"/>
    </row>
  </sheetData>
  <sheetProtection algorithmName="SHA-512" hashValue="LECN10j+RMc8qa7faWNABfE+70vCrulP4JDxWU1nJkYghWU1qUBn7aZU2rbgLX9OFMEQVrAX7tRmJYSZwVAuUg==" saltValue="03Zs2nO7LVHu11q90k5KDA==" spinCount="100000" sheet="1" objects="1" scenarios="1" selectLockedCells="1"/>
  <phoneticPr fontId="19" type="noConversion"/>
  <pageMargins left="0.7" right="0.7" top="0.75" bottom="0.75" header="0.3" footer="0.3"/>
  <pageSetup paperSize="9"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81AB2-555F-4542-8A02-EFAF5C5B7E2A}">
  <dimension ref="A1:BL33"/>
  <sheetViews>
    <sheetView showGridLines="0" showRowColHeaders="0" tabSelected="1" topLeftCell="D1" zoomScale="55" zoomScaleNormal="55" zoomScaleSheetLayoutView="70" workbookViewId="0">
      <pane xSplit="6" ySplit="8" topLeftCell="J9" activePane="bottomRight" state="frozen"/>
      <selection activeCell="D1" sqref="D1"/>
      <selection pane="topRight" activeCell="J1" sqref="J1"/>
      <selection pane="bottomLeft" activeCell="D9" sqref="D9"/>
      <selection pane="bottomRight" activeCell="E9" sqref="E9:K9"/>
    </sheetView>
  </sheetViews>
  <sheetFormatPr defaultRowHeight="14.4" x14ac:dyDescent="0.3"/>
  <cols>
    <col min="1" max="1" width="18.5546875" hidden="1" customWidth="1"/>
    <col min="2" max="2" width="24.21875" hidden="1" customWidth="1"/>
    <col min="3" max="3" width="11.88671875" hidden="1" customWidth="1"/>
    <col min="4" max="4" width="7.88671875" style="75" bestFit="1" customWidth="1"/>
    <col min="5" max="5" width="14.6640625" customWidth="1"/>
    <col min="6" max="6" width="18.44140625" bestFit="1" customWidth="1"/>
    <col min="7" max="7" width="15.109375" customWidth="1"/>
    <col min="8" max="8" width="24.109375" customWidth="1"/>
    <col min="9" max="9" width="7.77734375" style="87" bestFit="1" customWidth="1"/>
    <col min="10" max="42" width="7.88671875" style="76" customWidth="1"/>
  </cols>
  <sheetData>
    <row r="1" spans="1:64" ht="68.400000000000006" customHeight="1" x14ac:dyDescent="0.3">
      <c r="D1" s="314" t="s">
        <v>368</v>
      </c>
      <c r="E1" s="314"/>
      <c r="F1" s="314"/>
      <c r="G1" s="314"/>
      <c r="H1" s="314"/>
      <c r="I1" s="104"/>
      <c r="J1" s="70"/>
      <c r="K1" s="70"/>
      <c r="L1" s="70"/>
      <c r="M1" s="70"/>
      <c r="N1" s="315" t="s">
        <v>5</v>
      </c>
      <c r="O1" s="315"/>
      <c r="P1" s="315"/>
      <c r="Q1" s="315"/>
      <c r="R1" s="315"/>
      <c r="S1" s="315"/>
      <c r="T1" s="315"/>
      <c r="U1" s="315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292" t="s">
        <v>436</v>
      </c>
      <c r="AR1" s="292"/>
      <c r="AS1" s="292"/>
      <c r="AT1" s="292"/>
      <c r="AU1" s="292"/>
      <c r="AV1" s="292"/>
      <c r="AW1" s="292"/>
      <c r="AX1" s="292"/>
    </row>
    <row r="2" spans="1:64" ht="39" customHeight="1" x14ac:dyDescent="0.3">
      <c r="D2" s="314"/>
      <c r="E2" s="314"/>
      <c r="F2" s="314"/>
      <c r="G2" s="314"/>
      <c r="H2" s="314"/>
      <c r="I2" s="104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292"/>
      <c r="AR2" s="292"/>
      <c r="AS2" s="292"/>
      <c r="AT2" s="292"/>
      <c r="AU2" s="292"/>
      <c r="AV2" s="292"/>
      <c r="AW2" s="292"/>
      <c r="AX2" s="292"/>
    </row>
    <row r="3" spans="1:64" s="72" customFormat="1" ht="60.6" customHeight="1" x14ac:dyDescent="0.3">
      <c r="D3" s="73"/>
      <c r="M3" s="316" t="s">
        <v>424</v>
      </c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292"/>
      <c r="AR3" s="292"/>
      <c r="AS3" s="292"/>
      <c r="AT3" s="292"/>
      <c r="AU3" s="292"/>
      <c r="AV3" s="292"/>
      <c r="AW3" s="292"/>
      <c r="AX3" s="292"/>
      <c r="BL3" s="317" t="s">
        <v>369</v>
      </c>
    </row>
    <row r="4" spans="1:64" s="74" customFormat="1" ht="51.6" customHeight="1" x14ac:dyDescent="0.3">
      <c r="M4" s="297" t="s">
        <v>325</v>
      </c>
      <c r="N4" s="298"/>
      <c r="O4" s="298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301" t="s">
        <v>323</v>
      </c>
      <c r="AC4" s="301"/>
      <c r="AD4" s="301"/>
      <c r="AE4" s="301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4"/>
      <c r="AQ4" s="292"/>
      <c r="AR4" s="292"/>
      <c r="AS4" s="292"/>
      <c r="AT4" s="292"/>
      <c r="AU4" s="292"/>
      <c r="AV4" s="292"/>
      <c r="AW4" s="292"/>
      <c r="AX4" s="292"/>
      <c r="BL4" s="317"/>
    </row>
    <row r="5" spans="1:64" s="74" customFormat="1" ht="51.6" customHeight="1" x14ac:dyDescent="0.3">
      <c r="M5" s="299" t="s">
        <v>324</v>
      </c>
      <c r="N5" s="300"/>
      <c r="O5" s="300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302" t="s">
        <v>370</v>
      </c>
      <c r="AC5" s="302"/>
      <c r="AD5" s="302"/>
      <c r="AE5" s="302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6"/>
      <c r="AQ5" s="292"/>
      <c r="AR5" s="292"/>
      <c r="AS5" s="292"/>
      <c r="AT5" s="292"/>
      <c r="AU5" s="292"/>
      <c r="AV5" s="292"/>
      <c r="AW5" s="292"/>
      <c r="AX5" s="292"/>
      <c r="BL5" s="317"/>
    </row>
    <row r="6" spans="1:64" s="75" customFormat="1" ht="18" customHeight="1" x14ac:dyDescent="0.35">
      <c r="D6" s="318" t="s">
        <v>372</v>
      </c>
      <c r="E6" s="318"/>
      <c r="F6" s="318"/>
      <c r="G6" s="318"/>
      <c r="H6" s="124"/>
      <c r="I6" s="125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292"/>
      <c r="AR6" s="292"/>
      <c r="AS6" s="292"/>
      <c r="AT6" s="292"/>
      <c r="AU6" s="292"/>
      <c r="AV6" s="292"/>
      <c r="AW6" s="292"/>
      <c r="AX6" s="292"/>
    </row>
    <row r="7" spans="1:64" s="77" customFormat="1" ht="21.6" customHeight="1" x14ac:dyDescent="0.3">
      <c r="D7" s="319" t="s">
        <v>373</v>
      </c>
      <c r="E7" s="319" t="s">
        <v>0</v>
      </c>
      <c r="F7" s="321" t="s">
        <v>326</v>
      </c>
      <c r="G7" s="323" t="s">
        <v>374</v>
      </c>
      <c r="H7" s="324"/>
      <c r="I7" s="327" t="s">
        <v>375</v>
      </c>
      <c r="J7" s="311" t="s">
        <v>14</v>
      </c>
      <c r="K7" s="309"/>
      <c r="L7" s="312"/>
      <c r="M7" s="313" t="s">
        <v>15</v>
      </c>
      <c r="N7" s="310"/>
      <c r="O7" s="310"/>
      <c r="P7" s="309" t="s">
        <v>16</v>
      </c>
      <c r="Q7" s="309"/>
      <c r="R7" s="309"/>
      <c r="S7" s="310" t="s">
        <v>17</v>
      </c>
      <c r="T7" s="310"/>
      <c r="U7" s="310"/>
      <c r="V7" s="309" t="s">
        <v>18</v>
      </c>
      <c r="W7" s="309"/>
      <c r="X7" s="309"/>
      <c r="Y7" s="310" t="s">
        <v>19</v>
      </c>
      <c r="Z7" s="310"/>
      <c r="AA7" s="310"/>
      <c r="AB7" s="309" t="s">
        <v>20</v>
      </c>
      <c r="AC7" s="309"/>
      <c r="AD7" s="309"/>
      <c r="AE7" s="310" t="s">
        <v>21</v>
      </c>
      <c r="AF7" s="310"/>
      <c r="AG7" s="310"/>
      <c r="AH7" s="309" t="s">
        <v>22</v>
      </c>
      <c r="AI7" s="309"/>
      <c r="AJ7" s="309"/>
      <c r="AK7" s="310" t="s">
        <v>23</v>
      </c>
      <c r="AL7" s="310"/>
      <c r="AM7" s="310"/>
      <c r="AN7" s="309" t="s">
        <v>24</v>
      </c>
      <c r="AO7" s="309"/>
      <c r="AP7" s="309"/>
      <c r="AQ7" s="292"/>
      <c r="AR7" s="292"/>
      <c r="AS7" s="292"/>
      <c r="AT7" s="292"/>
      <c r="AU7" s="292"/>
      <c r="AV7" s="292"/>
      <c r="AW7" s="292"/>
      <c r="AX7" s="292"/>
    </row>
    <row r="8" spans="1:64" s="77" customFormat="1" ht="44.4" customHeight="1" x14ac:dyDescent="0.3">
      <c r="D8" s="320"/>
      <c r="E8" s="320"/>
      <c r="F8" s="322"/>
      <c r="G8" s="325"/>
      <c r="H8" s="326"/>
      <c r="I8" s="328"/>
      <c r="J8" s="78" t="s">
        <v>376</v>
      </c>
      <c r="K8" s="79" t="s">
        <v>377</v>
      </c>
      <c r="L8" s="80" t="s">
        <v>378</v>
      </c>
      <c r="M8" s="78" t="s">
        <v>376</v>
      </c>
      <c r="N8" s="79" t="s">
        <v>377</v>
      </c>
      <c r="O8" s="80" t="s">
        <v>378</v>
      </c>
      <c r="P8" s="78" t="s">
        <v>376</v>
      </c>
      <c r="Q8" s="79" t="s">
        <v>377</v>
      </c>
      <c r="R8" s="80" t="s">
        <v>378</v>
      </c>
      <c r="S8" s="78" t="s">
        <v>376</v>
      </c>
      <c r="T8" s="79" t="s">
        <v>377</v>
      </c>
      <c r="U8" s="80" t="s">
        <v>378</v>
      </c>
      <c r="V8" s="78" t="s">
        <v>376</v>
      </c>
      <c r="W8" s="79" t="s">
        <v>377</v>
      </c>
      <c r="X8" s="80" t="s">
        <v>378</v>
      </c>
      <c r="Y8" s="78" t="s">
        <v>376</v>
      </c>
      <c r="Z8" s="79" t="s">
        <v>377</v>
      </c>
      <c r="AA8" s="80" t="s">
        <v>378</v>
      </c>
      <c r="AB8" s="78" t="s">
        <v>376</v>
      </c>
      <c r="AC8" s="79" t="s">
        <v>377</v>
      </c>
      <c r="AD8" s="80" t="s">
        <v>378</v>
      </c>
      <c r="AE8" s="78" t="s">
        <v>376</v>
      </c>
      <c r="AF8" s="79" t="s">
        <v>377</v>
      </c>
      <c r="AG8" s="80" t="s">
        <v>378</v>
      </c>
      <c r="AH8" s="78" t="s">
        <v>376</v>
      </c>
      <c r="AI8" s="79" t="s">
        <v>377</v>
      </c>
      <c r="AJ8" s="80" t="s">
        <v>378</v>
      </c>
      <c r="AK8" s="78" t="s">
        <v>376</v>
      </c>
      <c r="AL8" s="79" t="s">
        <v>377</v>
      </c>
      <c r="AM8" s="80" t="s">
        <v>378</v>
      </c>
      <c r="AN8" s="78" t="s">
        <v>376</v>
      </c>
      <c r="AO8" s="79" t="s">
        <v>377</v>
      </c>
      <c r="AP8" s="80" t="s">
        <v>378</v>
      </c>
    </row>
    <row r="9" spans="1:64" s="81" customFormat="1" ht="60.6" customHeight="1" x14ac:dyDescent="0.3">
      <c r="A9" s="81" t="e">
        <f>#REF!&amp;B9</f>
        <v>#REF!</v>
      </c>
      <c r="B9" s="81" t="str">
        <f>IF(I9="","",IF(I9=2,"ind_3","ind_3"))</f>
        <v/>
      </c>
      <c r="C9" s="81" t="str">
        <f>IF(F9="","",IF(LEFT(F9,3)="par","par","trio")&amp;"_"&amp;I9)</f>
        <v/>
      </c>
      <c r="D9" s="82">
        <v>1</v>
      </c>
      <c r="E9" s="83"/>
      <c r="F9" s="126"/>
      <c r="G9" s="305"/>
      <c r="H9" s="306"/>
      <c r="I9" s="127"/>
      <c r="J9" s="128"/>
      <c r="K9" s="129"/>
      <c r="L9" s="130"/>
      <c r="M9" s="128"/>
      <c r="N9" s="129"/>
      <c r="O9" s="130"/>
      <c r="P9" s="128"/>
      <c r="Q9" s="129"/>
      <c r="R9" s="130"/>
      <c r="S9" s="128"/>
      <c r="T9" s="129"/>
      <c r="U9" s="130"/>
      <c r="V9" s="128"/>
      <c r="W9" s="129"/>
      <c r="X9" s="130"/>
      <c r="Y9" s="128"/>
      <c r="Z9" s="129"/>
      <c r="AA9" s="130"/>
      <c r="AB9" s="128"/>
      <c r="AC9" s="129"/>
      <c r="AD9" s="130"/>
      <c r="AE9" s="128"/>
      <c r="AF9" s="129"/>
      <c r="AG9" s="130"/>
      <c r="AH9" s="128"/>
      <c r="AI9" s="129"/>
      <c r="AJ9" s="130"/>
      <c r="AK9" s="128"/>
      <c r="AL9" s="129"/>
      <c r="AM9" s="130"/>
      <c r="AN9" s="128"/>
      <c r="AO9" s="129"/>
      <c r="AP9" s="130"/>
    </row>
    <row r="10" spans="1:64" s="81" customFormat="1" ht="60.6" customHeight="1" x14ac:dyDescent="0.3">
      <c r="A10" s="81" t="e">
        <f>#REF!&amp;B10</f>
        <v>#REF!</v>
      </c>
      <c r="B10" s="81" t="str">
        <f t="shared" ref="B10:B33" si="0">IF(I10="","",IF(I10=2,"ind_3","ind_3"))</f>
        <v/>
      </c>
      <c r="C10" s="81" t="str">
        <f t="shared" ref="C10:C33" si="1">IF(F10="","",IF(LEFT(F10,3)="par","par","trio")&amp;"_"&amp;I10)</f>
        <v/>
      </c>
      <c r="D10" s="84">
        <v>2</v>
      </c>
      <c r="E10" s="103"/>
      <c r="F10" s="131"/>
      <c r="G10" s="307"/>
      <c r="H10" s="308"/>
      <c r="I10" s="132"/>
      <c r="J10" s="133"/>
      <c r="K10" s="134"/>
      <c r="L10" s="135"/>
      <c r="M10" s="133"/>
      <c r="N10" s="134"/>
      <c r="O10" s="135"/>
      <c r="P10" s="133"/>
      <c r="Q10" s="134"/>
      <c r="R10" s="135"/>
      <c r="S10" s="133"/>
      <c r="T10" s="134"/>
      <c r="U10" s="135"/>
      <c r="V10" s="133"/>
      <c r="W10" s="134"/>
      <c r="X10" s="135"/>
      <c r="Y10" s="133"/>
      <c r="Z10" s="134"/>
      <c r="AA10" s="135"/>
      <c r="AB10" s="133"/>
      <c r="AC10" s="134"/>
      <c r="AD10" s="135"/>
      <c r="AE10" s="133"/>
      <c r="AF10" s="134"/>
      <c r="AG10" s="135"/>
      <c r="AH10" s="133"/>
      <c r="AI10" s="134"/>
      <c r="AJ10" s="135"/>
      <c r="AK10" s="133"/>
      <c r="AL10" s="134"/>
      <c r="AM10" s="135"/>
      <c r="AN10" s="133"/>
      <c r="AO10" s="134"/>
      <c r="AP10" s="135"/>
    </row>
    <row r="11" spans="1:64" s="81" customFormat="1" ht="60.6" customHeight="1" x14ac:dyDescent="0.3">
      <c r="A11" s="81" t="e">
        <f>#REF!&amp;B11</f>
        <v>#REF!</v>
      </c>
      <c r="B11" s="81" t="str">
        <f t="shared" si="0"/>
        <v/>
      </c>
      <c r="C11" s="81" t="str">
        <f t="shared" si="1"/>
        <v/>
      </c>
      <c r="D11" s="84">
        <v>3</v>
      </c>
      <c r="E11" s="85"/>
      <c r="F11" s="136"/>
      <c r="G11" s="303"/>
      <c r="H11" s="304"/>
      <c r="I11" s="137"/>
      <c r="J11" s="138"/>
      <c r="K11" s="139"/>
      <c r="L11" s="140"/>
      <c r="M11" s="138"/>
      <c r="N11" s="139"/>
      <c r="O11" s="140"/>
      <c r="P11" s="138"/>
      <c r="Q11" s="139"/>
      <c r="R11" s="140"/>
      <c r="S11" s="138"/>
      <c r="T11" s="139"/>
      <c r="U11" s="140"/>
      <c r="V11" s="138"/>
      <c r="W11" s="139"/>
      <c r="X11" s="140"/>
      <c r="Y11" s="138"/>
      <c r="Z11" s="139"/>
      <c r="AA11" s="140"/>
      <c r="AB11" s="138"/>
      <c r="AC11" s="139"/>
      <c r="AD11" s="140"/>
      <c r="AE11" s="138"/>
      <c r="AF11" s="139"/>
      <c r="AG11" s="140"/>
      <c r="AH11" s="138"/>
      <c r="AI11" s="139"/>
      <c r="AJ11" s="140"/>
      <c r="AK11" s="138"/>
      <c r="AL11" s="139"/>
      <c r="AM11" s="140"/>
      <c r="AN11" s="138"/>
      <c r="AO11" s="139"/>
      <c r="AP11" s="140"/>
    </row>
    <row r="12" spans="1:64" s="81" customFormat="1" ht="60.6" customHeight="1" x14ac:dyDescent="0.3">
      <c r="A12" s="81" t="e">
        <f>#REF!&amp;B12</f>
        <v>#REF!</v>
      </c>
      <c r="B12" s="81" t="str">
        <f t="shared" si="0"/>
        <v/>
      </c>
      <c r="C12" s="81" t="str">
        <f t="shared" si="1"/>
        <v/>
      </c>
      <c r="D12" s="84">
        <v>4</v>
      </c>
      <c r="E12" s="85"/>
      <c r="F12" s="136"/>
      <c r="G12" s="303"/>
      <c r="H12" s="304"/>
      <c r="I12" s="137"/>
      <c r="J12" s="138"/>
      <c r="K12" s="139"/>
      <c r="L12" s="140"/>
      <c r="M12" s="138"/>
      <c r="N12" s="139"/>
      <c r="O12" s="140"/>
      <c r="P12" s="138"/>
      <c r="Q12" s="139"/>
      <c r="R12" s="140"/>
      <c r="S12" s="138"/>
      <c r="T12" s="139"/>
      <c r="U12" s="140"/>
      <c r="V12" s="138"/>
      <c r="W12" s="139"/>
      <c r="X12" s="140"/>
      <c r="Y12" s="138"/>
      <c r="Z12" s="139"/>
      <c r="AA12" s="140"/>
      <c r="AB12" s="138"/>
      <c r="AC12" s="139"/>
      <c r="AD12" s="140"/>
      <c r="AE12" s="138"/>
      <c r="AF12" s="139"/>
      <c r="AG12" s="140"/>
      <c r="AH12" s="138"/>
      <c r="AI12" s="139"/>
      <c r="AJ12" s="140"/>
      <c r="AK12" s="138"/>
      <c r="AL12" s="139"/>
      <c r="AM12" s="140"/>
      <c r="AN12" s="138"/>
      <c r="AO12" s="139"/>
      <c r="AP12" s="140"/>
    </row>
    <row r="13" spans="1:64" s="81" customFormat="1" ht="60.6" customHeight="1" x14ac:dyDescent="0.3">
      <c r="A13" s="81" t="e">
        <f>#REF!&amp;B13</f>
        <v>#REF!</v>
      </c>
      <c r="B13" s="81" t="str">
        <f t="shared" si="0"/>
        <v/>
      </c>
      <c r="C13" s="81" t="str">
        <f t="shared" si="1"/>
        <v/>
      </c>
      <c r="D13" s="84">
        <v>5</v>
      </c>
      <c r="E13" s="85"/>
      <c r="F13" s="136"/>
      <c r="G13" s="303"/>
      <c r="H13" s="304"/>
      <c r="I13" s="137"/>
      <c r="J13" s="138"/>
      <c r="K13" s="139"/>
      <c r="L13" s="140"/>
      <c r="M13" s="138"/>
      <c r="N13" s="139"/>
      <c r="O13" s="140"/>
      <c r="P13" s="138"/>
      <c r="Q13" s="139"/>
      <c r="R13" s="140"/>
      <c r="S13" s="138"/>
      <c r="T13" s="139"/>
      <c r="U13" s="140"/>
      <c r="V13" s="138"/>
      <c r="W13" s="139"/>
      <c r="X13" s="140"/>
      <c r="Y13" s="138"/>
      <c r="Z13" s="139"/>
      <c r="AA13" s="140"/>
      <c r="AB13" s="138"/>
      <c r="AC13" s="139"/>
      <c r="AD13" s="140"/>
      <c r="AE13" s="138"/>
      <c r="AF13" s="139"/>
      <c r="AG13" s="140"/>
      <c r="AH13" s="138"/>
      <c r="AI13" s="139"/>
      <c r="AJ13" s="140"/>
      <c r="AK13" s="138"/>
      <c r="AL13" s="139"/>
      <c r="AM13" s="140"/>
      <c r="AN13" s="138"/>
      <c r="AO13" s="139"/>
      <c r="AP13" s="140"/>
    </row>
    <row r="14" spans="1:64" s="81" customFormat="1" ht="60.6" customHeight="1" x14ac:dyDescent="0.3">
      <c r="A14" s="81" t="e">
        <f>#REF!&amp;B14</f>
        <v>#REF!</v>
      </c>
      <c r="B14" s="81" t="str">
        <f t="shared" si="0"/>
        <v/>
      </c>
      <c r="C14" s="81" t="str">
        <f t="shared" si="1"/>
        <v/>
      </c>
      <c r="D14" s="84">
        <v>6</v>
      </c>
      <c r="E14" s="85"/>
      <c r="F14" s="136"/>
      <c r="G14" s="303"/>
      <c r="H14" s="304"/>
      <c r="I14" s="137"/>
      <c r="J14" s="138"/>
      <c r="K14" s="139"/>
      <c r="L14" s="140"/>
      <c r="M14" s="138"/>
      <c r="N14" s="139"/>
      <c r="O14" s="140"/>
      <c r="P14" s="138"/>
      <c r="Q14" s="139"/>
      <c r="R14" s="140"/>
      <c r="S14" s="138"/>
      <c r="T14" s="139"/>
      <c r="U14" s="140"/>
      <c r="V14" s="138"/>
      <c r="W14" s="139"/>
      <c r="X14" s="140"/>
      <c r="Y14" s="138"/>
      <c r="Z14" s="139"/>
      <c r="AA14" s="140"/>
      <c r="AB14" s="138"/>
      <c r="AC14" s="139"/>
      <c r="AD14" s="140"/>
      <c r="AE14" s="138"/>
      <c r="AF14" s="139"/>
      <c r="AG14" s="140"/>
      <c r="AH14" s="138"/>
      <c r="AI14" s="139"/>
      <c r="AJ14" s="140"/>
      <c r="AK14" s="138"/>
      <c r="AL14" s="139"/>
      <c r="AM14" s="140"/>
      <c r="AN14" s="138"/>
      <c r="AO14" s="139"/>
      <c r="AP14" s="140"/>
    </row>
    <row r="15" spans="1:64" s="81" customFormat="1" ht="60.6" customHeight="1" x14ac:dyDescent="0.3">
      <c r="A15" s="81" t="e">
        <f>#REF!&amp;B15</f>
        <v>#REF!</v>
      </c>
      <c r="B15" s="81" t="str">
        <f t="shared" si="0"/>
        <v/>
      </c>
      <c r="C15" s="81" t="str">
        <f t="shared" si="1"/>
        <v/>
      </c>
      <c r="D15" s="84">
        <v>7</v>
      </c>
      <c r="E15" s="85"/>
      <c r="F15" s="136"/>
      <c r="G15" s="303"/>
      <c r="H15" s="304"/>
      <c r="I15" s="137"/>
      <c r="J15" s="138"/>
      <c r="K15" s="139"/>
      <c r="L15" s="140"/>
      <c r="M15" s="138"/>
      <c r="N15" s="139"/>
      <c r="O15" s="140"/>
      <c r="P15" s="138"/>
      <c r="Q15" s="139"/>
      <c r="R15" s="140"/>
      <c r="S15" s="138"/>
      <c r="T15" s="139"/>
      <c r="U15" s="140"/>
      <c r="V15" s="138"/>
      <c r="W15" s="139"/>
      <c r="X15" s="140"/>
      <c r="Y15" s="138"/>
      <c r="Z15" s="139"/>
      <c r="AA15" s="140"/>
      <c r="AB15" s="138"/>
      <c r="AC15" s="139"/>
      <c r="AD15" s="140"/>
      <c r="AE15" s="138"/>
      <c r="AF15" s="139"/>
      <c r="AG15" s="140"/>
      <c r="AH15" s="138"/>
      <c r="AI15" s="139"/>
      <c r="AJ15" s="140"/>
      <c r="AK15" s="138"/>
      <c r="AL15" s="139"/>
      <c r="AM15" s="140"/>
      <c r="AN15" s="138"/>
      <c r="AO15" s="139"/>
      <c r="AP15" s="140"/>
    </row>
    <row r="16" spans="1:64" s="81" customFormat="1" ht="60.6" customHeight="1" x14ac:dyDescent="0.3">
      <c r="A16" s="81" t="e">
        <f>#REF!&amp;B16</f>
        <v>#REF!</v>
      </c>
      <c r="B16" s="81" t="str">
        <f t="shared" si="0"/>
        <v/>
      </c>
      <c r="C16" s="81" t="str">
        <f t="shared" si="1"/>
        <v/>
      </c>
      <c r="D16" s="84">
        <v>8</v>
      </c>
      <c r="E16" s="85"/>
      <c r="F16" s="136"/>
      <c r="G16" s="303"/>
      <c r="H16" s="304"/>
      <c r="I16" s="137"/>
      <c r="J16" s="138"/>
      <c r="K16" s="139"/>
      <c r="L16" s="140"/>
      <c r="M16" s="138"/>
      <c r="N16" s="139"/>
      <c r="O16" s="140"/>
      <c r="P16" s="138"/>
      <c r="Q16" s="139"/>
      <c r="R16" s="140"/>
      <c r="S16" s="138"/>
      <c r="T16" s="139"/>
      <c r="U16" s="140"/>
      <c r="V16" s="138"/>
      <c r="W16" s="139"/>
      <c r="X16" s="140"/>
      <c r="Y16" s="138"/>
      <c r="Z16" s="139"/>
      <c r="AA16" s="140"/>
      <c r="AB16" s="138"/>
      <c r="AC16" s="139"/>
      <c r="AD16" s="140"/>
      <c r="AE16" s="138"/>
      <c r="AF16" s="139"/>
      <c r="AG16" s="140"/>
      <c r="AH16" s="138"/>
      <c r="AI16" s="139"/>
      <c r="AJ16" s="140"/>
      <c r="AK16" s="138"/>
      <c r="AL16" s="139"/>
      <c r="AM16" s="140"/>
      <c r="AN16" s="138"/>
      <c r="AO16" s="139"/>
      <c r="AP16" s="140"/>
    </row>
    <row r="17" spans="1:42" s="81" customFormat="1" ht="60.6" customHeight="1" x14ac:dyDescent="0.3">
      <c r="A17" s="81" t="e">
        <f>#REF!&amp;B17</f>
        <v>#REF!</v>
      </c>
      <c r="B17" s="81" t="str">
        <f t="shared" si="0"/>
        <v/>
      </c>
      <c r="C17" s="81" t="str">
        <f t="shared" si="1"/>
        <v/>
      </c>
      <c r="D17" s="84">
        <v>9</v>
      </c>
      <c r="E17" s="85"/>
      <c r="F17" s="136"/>
      <c r="G17" s="303"/>
      <c r="H17" s="304"/>
      <c r="I17" s="137"/>
      <c r="J17" s="138"/>
      <c r="K17" s="139"/>
      <c r="L17" s="140"/>
      <c r="M17" s="138"/>
      <c r="N17" s="139"/>
      <c r="O17" s="140"/>
      <c r="P17" s="138"/>
      <c r="Q17" s="139"/>
      <c r="R17" s="140"/>
      <c r="S17" s="138"/>
      <c r="T17" s="139"/>
      <c r="U17" s="140"/>
      <c r="V17" s="138"/>
      <c r="W17" s="139"/>
      <c r="X17" s="140"/>
      <c r="Y17" s="138"/>
      <c r="Z17" s="139"/>
      <c r="AA17" s="140"/>
      <c r="AB17" s="138"/>
      <c r="AC17" s="139"/>
      <c r="AD17" s="140"/>
      <c r="AE17" s="138"/>
      <c r="AF17" s="139"/>
      <c r="AG17" s="140"/>
      <c r="AH17" s="138"/>
      <c r="AI17" s="139"/>
      <c r="AJ17" s="140"/>
      <c r="AK17" s="138"/>
      <c r="AL17" s="139"/>
      <c r="AM17" s="140"/>
      <c r="AN17" s="138"/>
      <c r="AO17" s="139"/>
      <c r="AP17" s="140"/>
    </row>
    <row r="18" spans="1:42" s="81" customFormat="1" ht="60.6" customHeight="1" x14ac:dyDescent="0.3">
      <c r="A18" s="81" t="e">
        <f>#REF!&amp;B18</f>
        <v>#REF!</v>
      </c>
      <c r="B18" s="81" t="str">
        <f t="shared" si="0"/>
        <v/>
      </c>
      <c r="C18" s="81" t="str">
        <f t="shared" si="1"/>
        <v/>
      </c>
      <c r="D18" s="84">
        <v>10</v>
      </c>
      <c r="E18" s="85"/>
      <c r="F18" s="136"/>
      <c r="G18" s="303"/>
      <c r="H18" s="304"/>
      <c r="I18" s="137"/>
      <c r="J18" s="138"/>
      <c r="K18" s="139"/>
      <c r="L18" s="140"/>
      <c r="M18" s="138"/>
      <c r="N18" s="139"/>
      <c r="O18" s="140"/>
      <c r="P18" s="138"/>
      <c r="Q18" s="139"/>
      <c r="R18" s="140"/>
      <c r="S18" s="138"/>
      <c r="T18" s="139"/>
      <c r="U18" s="140"/>
      <c r="V18" s="138"/>
      <c r="W18" s="139"/>
      <c r="X18" s="140"/>
      <c r="Y18" s="138"/>
      <c r="Z18" s="139"/>
      <c r="AA18" s="140"/>
      <c r="AB18" s="138"/>
      <c r="AC18" s="139"/>
      <c r="AD18" s="140"/>
      <c r="AE18" s="138"/>
      <c r="AF18" s="139"/>
      <c r="AG18" s="140"/>
      <c r="AH18" s="138"/>
      <c r="AI18" s="139"/>
      <c r="AJ18" s="140"/>
      <c r="AK18" s="138"/>
      <c r="AL18" s="139"/>
      <c r="AM18" s="140"/>
      <c r="AN18" s="138"/>
      <c r="AO18" s="139"/>
      <c r="AP18" s="140"/>
    </row>
    <row r="19" spans="1:42" s="81" customFormat="1" ht="60.6" customHeight="1" x14ac:dyDescent="0.3">
      <c r="A19" s="81" t="e">
        <f>#REF!&amp;B19</f>
        <v>#REF!</v>
      </c>
      <c r="B19" s="81" t="str">
        <f t="shared" si="0"/>
        <v/>
      </c>
      <c r="C19" s="81" t="str">
        <f t="shared" si="1"/>
        <v/>
      </c>
      <c r="D19" s="84">
        <v>11</v>
      </c>
      <c r="E19" s="85"/>
      <c r="F19" s="136"/>
      <c r="G19" s="303"/>
      <c r="H19" s="304"/>
      <c r="I19" s="137"/>
      <c r="J19" s="138"/>
      <c r="K19" s="139"/>
      <c r="L19" s="140"/>
      <c r="M19" s="138"/>
      <c r="N19" s="139"/>
      <c r="O19" s="140"/>
      <c r="P19" s="138"/>
      <c r="Q19" s="139"/>
      <c r="R19" s="140"/>
      <c r="S19" s="138"/>
      <c r="T19" s="139"/>
      <c r="U19" s="140"/>
      <c r="V19" s="138"/>
      <c r="W19" s="139"/>
      <c r="X19" s="140"/>
      <c r="Y19" s="138"/>
      <c r="Z19" s="139"/>
      <c r="AA19" s="140"/>
      <c r="AB19" s="138"/>
      <c r="AC19" s="139"/>
      <c r="AD19" s="140"/>
      <c r="AE19" s="138"/>
      <c r="AF19" s="139"/>
      <c r="AG19" s="140"/>
      <c r="AH19" s="138"/>
      <c r="AI19" s="139"/>
      <c r="AJ19" s="140"/>
      <c r="AK19" s="138"/>
      <c r="AL19" s="139"/>
      <c r="AM19" s="140"/>
      <c r="AN19" s="138"/>
      <c r="AO19" s="139"/>
      <c r="AP19" s="140"/>
    </row>
    <row r="20" spans="1:42" s="81" customFormat="1" ht="60.6" customHeight="1" x14ac:dyDescent="0.3">
      <c r="A20" s="81" t="e">
        <f>#REF!&amp;B20</f>
        <v>#REF!</v>
      </c>
      <c r="B20" s="81" t="str">
        <f t="shared" si="0"/>
        <v/>
      </c>
      <c r="C20" s="81" t="str">
        <f t="shared" si="1"/>
        <v/>
      </c>
      <c r="D20" s="84">
        <v>12</v>
      </c>
      <c r="E20" s="85"/>
      <c r="F20" s="136"/>
      <c r="G20" s="303"/>
      <c r="H20" s="304"/>
      <c r="I20" s="137"/>
      <c r="J20" s="138"/>
      <c r="K20" s="139"/>
      <c r="L20" s="140"/>
      <c r="M20" s="138"/>
      <c r="N20" s="139"/>
      <c r="O20" s="140"/>
      <c r="P20" s="138"/>
      <c r="Q20" s="139"/>
      <c r="R20" s="140"/>
      <c r="S20" s="138"/>
      <c r="T20" s="139"/>
      <c r="U20" s="140"/>
      <c r="V20" s="138"/>
      <c r="W20" s="139"/>
      <c r="X20" s="140"/>
      <c r="Y20" s="138"/>
      <c r="Z20" s="139"/>
      <c r="AA20" s="140"/>
      <c r="AB20" s="138"/>
      <c r="AC20" s="139"/>
      <c r="AD20" s="140"/>
      <c r="AE20" s="138"/>
      <c r="AF20" s="139"/>
      <c r="AG20" s="140"/>
      <c r="AH20" s="138"/>
      <c r="AI20" s="139"/>
      <c r="AJ20" s="140"/>
      <c r="AK20" s="138"/>
      <c r="AL20" s="139"/>
      <c r="AM20" s="140"/>
      <c r="AN20" s="138"/>
      <c r="AO20" s="139"/>
      <c r="AP20" s="140"/>
    </row>
    <row r="21" spans="1:42" s="81" customFormat="1" ht="60.6" customHeight="1" x14ac:dyDescent="0.3">
      <c r="A21" s="81" t="e">
        <f>#REF!&amp;B21</f>
        <v>#REF!</v>
      </c>
      <c r="B21" s="81" t="str">
        <f t="shared" si="0"/>
        <v/>
      </c>
      <c r="C21" s="81" t="str">
        <f t="shared" si="1"/>
        <v/>
      </c>
      <c r="D21" s="84">
        <v>13</v>
      </c>
      <c r="E21" s="85"/>
      <c r="F21" s="136"/>
      <c r="G21" s="303"/>
      <c r="H21" s="304"/>
      <c r="I21" s="137"/>
      <c r="J21" s="138"/>
      <c r="K21" s="139"/>
      <c r="L21" s="140"/>
      <c r="M21" s="138"/>
      <c r="N21" s="139"/>
      <c r="O21" s="140"/>
      <c r="P21" s="138"/>
      <c r="Q21" s="139"/>
      <c r="R21" s="140"/>
      <c r="S21" s="138"/>
      <c r="T21" s="139"/>
      <c r="U21" s="140"/>
      <c r="V21" s="138"/>
      <c r="W21" s="139"/>
      <c r="X21" s="140"/>
      <c r="Y21" s="138"/>
      <c r="Z21" s="139"/>
      <c r="AA21" s="140"/>
      <c r="AB21" s="138"/>
      <c r="AC21" s="139"/>
      <c r="AD21" s="140"/>
      <c r="AE21" s="138"/>
      <c r="AF21" s="139"/>
      <c r="AG21" s="140"/>
      <c r="AH21" s="138"/>
      <c r="AI21" s="139"/>
      <c r="AJ21" s="140"/>
      <c r="AK21" s="138"/>
      <c r="AL21" s="139"/>
      <c r="AM21" s="140"/>
      <c r="AN21" s="138"/>
      <c r="AO21" s="139"/>
      <c r="AP21" s="140"/>
    </row>
    <row r="22" spans="1:42" s="81" customFormat="1" ht="60.6" customHeight="1" x14ac:dyDescent="0.3">
      <c r="A22" s="81" t="e">
        <f>#REF!&amp;B22</f>
        <v>#REF!</v>
      </c>
      <c r="B22" s="81" t="str">
        <f t="shared" si="0"/>
        <v/>
      </c>
      <c r="C22" s="81" t="str">
        <f t="shared" si="1"/>
        <v/>
      </c>
      <c r="D22" s="84">
        <v>14</v>
      </c>
      <c r="E22" s="85"/>
      <c r="F22" s="136"/>
      <c r="G22" s="303"/>
      <c r="H22" s="304"/>
      <c r="I22" s="137"/>
      <c r="J22" s="138"/>
      <c r="K22" s="139"/>
      <c r="L22" s="140"/>
      <c r="M22" s="138"/>
      <c r="N22" s="139"/>
      <c r="O22" s="140"/>
      <c r="P22" s="138"/>
      <c r="Q22" s="139"/>
      <c r="R22" s="140"/>
      <c r="S22" s="138"/>
      <c r="T22" s="139"/>
      <c r="U22" s="140"/>
      <c r="V22" s="138"/>
      <c r="W22" s="139"/>
      <c r="X22" s="140"/>
      <c r="Y22" s="138"/>
      <c r="Z22" s="139"/>
      <c r="AA22" s="140"/>
      <c r="AB22" s="138"/>
      <c r="AC22" s="139"/>
      <c r="AD22" s="140"/>
      <c r="AE22" s="138"/>
      <c r="AF22" s="139"/>
      <c r="AG22" s="140"/>
      <c r="AH22" s="138"/>
      <c r="AI22" s="139"/>
      <c r="AJ22" s="140"/>
      <c r="AK22" s="138"/>
      <c r="AL22" s="139"/>
      <c r="AM22" s="140"/>
      <c r="AN22" s="138"/>
      <c r="AO22" s="139"/>
      <c r="AP22" s="140"/>
    </row>
    <row r="23" spans="1:42" s="81" customFormat="1" ht="60.6" customHeight="1" x14ac:dyDescent="0.3">
      <c r="A23" s="81" t="e">
        <f>#REF!&amp;B23</f>
        <v>#REF!</v>
      </c>
      <c r="B23" s="81" t="str">
        <f t="shared" si="0"/>
        <v/>
      </c>
      <c r="C23" s="81" t="str">
        <f t="shared" si="1"/>
        <v/>
      </c>
      <c r="D23" s="84">
        <v>15</v>
      </c>
      <c r="E23" s="85"/>
      <c r="F23" s="136"/>
      <c r="G23" s="303"/>
      <c r="H23" s="304"/>
      <c r="I23" s="137"/>
      <c r="J23" s="138"/>
      <c r="K23" s="139"/>
      <c r="L23" s="140"/>
      <c r="M23" s="138"/>
      <c r="N23" s="139"/>
      <c r="O23" s="140"/>
      <c r="P23" s="138"/>
      <c r="Q23" s="139"/>
      <c r="R23" s="140"/>
      <c r="S23" s="138"/>
      <c r="T23" s="139"/>
      <c r="U23" s="140"/>
      <c r="V23" s="138"/>
      <c r="W23" s="139"/>
      <c r="X23" s="140"/>
      <c r="Y23" s="138"/>
      <c r="Z23" s="139"/>
      <c r="AA23" s="140"/>
      <c r="AB23" s="138"/>
      <c r="AC23" s="139"/>
      <c r="AD23" s="140"/>
      <c r="AE23" s="138"/>
      <c r="AF23" s="139"/>
      <c r="AG23" s="140"/>
      <c r="AH23" s="138"/>
      <c r="AI23" s="139"/>
      <c r="AJ23" s="140"/>
      <c r="AK23" s="138"/>
      <c r="AL23" s="139"/>
      <c r="AM23" s="140"/>
      <c r="AN23" s="138"/>
      <c r="AO23" s="139"/>
      <c r="AP23" s="140"/>
    </row>
    <row r="24" spans="1:42" s="81" customFormat="1" ht="60.6" customHeight="1" x14ac:dyDescent="0.3">
      <c r="A24" s="81" t="e">
        <f>#REF!&amp;B24</f>
        <v>#REF!</v>
      </c>
      <c r="B24" s="81" t="str">
        <f t="shared" si="0"/>
        <v/>
      </c>
      <c r="C24" s="81" t="str">
        <f t="shared" si="1"/>
        <v/>
      </c>
      <c r="D24" s="84">
        <v>16</v>
      </c>
      <c r="E24" s="85"/>
      <c r="F24" s="136"/>
      <c r="G24" s="303"/>
      <c r="H24" s="304"/>
      <c r="I24" s="137"/>
      <c r="J24" s="138"/>
      <c r="K24" s="139"/>
      <c r="L24" s="140"/>
      <c r="M24" s="138"/>
      <c r="N24" s="139"/>
      <c r="O24" s="140"/>
      <c r="P24" s="138"/>
      <c r="Q24" s="139"/>
      <c r="R24" s="140"/>
      <c r="S24" s="138"/>
      <c r="T24" s="139"/>
      <c r="U24" s="140"/>
      <c r="V24" s="138"/>
      <c r="W24" s="139"/>
      <c r="X24" s="140"/>
      <c r="Y24" s="138"/>
      <c r="Z24" s="139"/>
      <c r="AA24" s="140"/>
      <c r="AB24" s="138"/>
      <c r="AC24" s="139"/>
      <c r="AD24" s="140"/>
      <c r="AE24" s="138"/>
      <c r="AF24" s="139"/>
      <c r="AG24" s="140"/>
      <c r="AH24" s="138"/>
      <c r="AI24" s="139"/>
      <c r="AJ24" s="140"/>
      <c r="AK24" s="138"/>
      <c r="AL24" s="139"/>
      <c r="AM24" s="140"/>
      <c r="AN24" s="138"/>
      <c r="AO24" s="139"/>
      <c r="AP24" s="140"/>
    </row>
    <row r="25" spans="1:42" s="81" customFormat="1" ht="60.6" customHeight="1" x14ac:dyDescent="0.3">
      <c r="A25" s="81" t="e">
        <f>#REF!&amp;B25</f>
        <v>#REF!</v>
      </c>
      <c r="B25" s="81" t="str">
        <f t="shared" si="0"/>
        <v/>
      </c>
      <c r="C25" s="81" t="str">
        <f t="shared" si="1"/>
        <v/>
      </c>
      <c r="D25" s="84">
        <v>17</v>
      </c>
      <c r="E25" s="85"/>
      <c r="F25" s="136"/>
      <c r="G25" s="303"/>
      <c r="H25" s="304"/>
      <c r="I25" s="137"/>
      <c r="J25" s="138"/>
      <c r="K25" s="139"/>
      <c r="L25" s="140"/>
      <c r="M25" s="138"/>
      <c r="N25" s="139"/>
      <c r="O25" s="140"/>
      <c r="P25" s="138"/>
      <c r="Q25" s="139"/>
      <c r="R25" s="140"/>
      <c r="S25" s="138"/>
      <c r="T25" s="139"/>
      <c r="U25" s="140"/>
      <c r="V25" s="138"/>
      <c r="W25" s="139"/>
      <c r="X25" s="140"/>
      <c r="Y25" s="138"/>
      <c r="Z25" s="139"/>
      <c r="AA25" s="140"/>
      <c r="AB25" s="138"/>
      <c r="AC25" s="139"/>
      <c r="AD25" s="140"/>
      <c r="AE25" s="138"/>
      <c r="AF25" s="139"/>
      <c r="AG25" s="140"/>
      <c r="AH25" s="138"/>
      <c r="AI25" s="139"/>
      <c r="AJ25" s="140"/>
      <c r="AK25" s="138"/>
      <c r="AL25" s="139"/>
      <c r="AM25" s="140"/>
      <c r="AN25" s="138"/>
      <c r="AO25" s="139"/>
      <c r="AP25" s="140"/>
    </row>
    <row r="26" spans="1:42" s="81" customFormat="1" ht="60.6" customHeight="1" x14ac:dyDescent="0.3">
      <c r="A26" s="81" t="e">
        <f>#REF!&amp;B26</f>
        <v>#REF!</v>
      </c>
      <c r="B26" s="81" t="str">
        <f t="shared" si="0"/>
        <v/>
      </c>
      <c r="C26" s="81" t="str">
        <f t="shared" si="1"/>
        <v/>
      </c>
      <c r="D26" s="84">
        <v>18</v>
      </c>
      <c r="E26" s="85"/>
      <c r="F26" s="136"/>
      <c r="G26" s="303"/>
      <c r="H26" s="304"/>
      <c r="I26" s="137"/>
      <c r="J26" s="138"/>
      <c r="K26" s="139"/>
      <c r="L26" s="140"/>
      <c r="M26" s="138"/>
      <c r="N26" s="139"/>
      <c r="O26" s="140"/>
      <c r="P26" s="138"/>
      <c r="Q26" s="139"/>
      <c r="R26" s="140"/>
      <c r="S26" s="138"/>
      <c r="T26" s="139"/>
      <c r="U26" s="140"/>
      <c r="V26" s="138"/>
      <c r="W26" s="139"/>
      <c r="X26" s="140"/>
      <c r="Y26" s="138"/>
      <c r="Z26" s="139"/>
      <c r="AA26" s="140"/>
      <c r="AB26" s="138"/>
      <c r="AC26" s="139"/>
      <c r="AD26" s="140"/>
      <c r="AE26" s="138"/>
      <c r="AF26" s="139"/>
      <c r="AG26" s="140"/>
      <c r="AH26" s="138"/>
      <c r="AI26" s="139"/>
      <c r="AJ26" s="140"/>
      <c r="AK26" s="138"/>
      <c r="AL26" s="139"/>
      <c r="AM26" s="140"/>
      <c r="AN26" s="138"/>
      <c r="AO26" s="139"/>
      <c r="AP26" s="140"/>
    </row>
    <row r="27" spans="1:42" s="81" customFormat="1" ht="60.6" customHeight="1" x14ac:dyDescent="0.3">
      <c r="A27" s="81" t="e">
        <f>#REF!&amp;B27</f>
        <v>#REF!</v>
      </c>
      <c r="B27" s="81" t="str">
        <f t="shared" si="0"/>
        <v/>
      </c>
      <c r="C27" s="81" t="str">
        <f t="shared" si="1"/>
        <v/>
      </c>
      <c r="D27" s="84">
        <v>19</v>
      </c>
      <c r="E27" s="85"/>
      <c r="F27" s="136"/>
      <c r="G27" s="303"/>
      <c r="H27" s="304"/>
      <c r="I27" s="137"/>
      <c r="J27" s="138"/>
      <c r="K27" s="139"/>
      <c r="L27" s="140"/>
      <c r="M27" s="138"/>
      <c r="N27" s="139"/>
      <c r="O27" s="140"/>
      <c r="P27" s="138"/>
      <c r="Q27" s="139"/>
      <c r="R27" s="140"/>
      <c r="S27" s="138"/>
      <c r="T27" s="139"/>
      <c r="U27" s="140"/>
      <c r="V27" s="138"/>
      <c r="W27" s="139"/>
      <c r="X27" s="140"/>
      <c r="Y27" s="138"/>
      <c r="Z27" s="139"/>
      <c r="AA27" s="140"/>
      <c r="AB27" s="138"/>
      <c r="AC27" s="139"/>
      <c r="AD27" s="140"/>
      <c r="AE27" s="138"/>
      <c r="AF27" s="139"/>
      <c r="AG27" s="140"/>
      <c r="AH27" s="138"/>
      <c r="AI27" s="139"/>
      <c r="AJ27" s="140"/>
      <c r="AK27" s="138"/>
      <c r="AL27" s="139"/>
      <c r="AM27" s="140"/>
      <c r="AN27" s="138"/>
      <c r="AO27" s="139"/>
      <c r="AP27" s="140"/>
    </row>
    <row r="28" spans="1:42" s="81" customFormat="1" ht="60.6" customHeight="1" x14ac:dyDescent="0.3">
      <c r="A28" s="81" t="e">
        <f>#REF!&amp;B28</f>
        <v>#REF!</v>
      </c>
      <c r="B28" s="81" t="str">
        <f t="shared" si="0"/>
        <v/>
      </c>
      <c r="C28" s="81" t="str">
        <f t="shared" si="1"/>
        <v/>
      </c>
      <c r="D28" s="84">
        <v>20</v>
      </c>
      <c r="E28" s="85"/>
      <c r="F28" s="136"/>
      <c r="G28" s="303"/>
      <c r="H28" s="304"/>
      <c r="I28" s="137"/>
      <c r="J28" s="138"/>
      <c r="K28" s="139"/>
      <c r="L28" s="140"/>
      <c r="M28" s="138"/>
      <c r="N28" s="139"/>
      <c r="O28" s="140"/>
      <c r="P28" s="138"/>
      <c r="Q28" s="139"/>
      <c r="R28" s="140"/>
      <c r="S28" s="138"/>
      <c r="T28" s="139"/>
      <c r="U28" s="140"/>
      <c r="V28" s="138"/>
      <c r="W28" s="139"/>
      <c r="X28" s="140"/>
      <c r="Y28" s="138"/>
      <c r="Z28" s="139"/>
      <c r="AA28" s="140"/>
      <c r="AB28" s="138"/>
      <c r="AC28" s="139"/>
      <c r="AD28" s="140"/>
      <c r="AE28" s="138"/>
      <c r="AF28" s="139"/>
      <c r="AG28" s="140"/>
      <c r="AH28" s="138"/>
      <c r="AI28" s="139"/>
      <c r="AJ28" s="140"/>
      <c r="AK28" s="138"/>
      <c r="AL28" s="139"/>
      <c r="AM28" s="140"/>
      <c r="AN28" s="138"/>
      <c r="AO28" s="139"/>
      <c r="AP28" s="140"/>
    </row>
    <row r="29" spans="1:42" s="81" customFormat="1" ht="60.6" customHeight="1" x14ac:dyDescent="0.3">
      <c r="A29" s="81" t="e">
        <f>#REF!&amp;B29</f>
        <v>#REF!</v>
      </c>
      <c r="B29" s="81" t="str">
        <f t="shared" si="0"/>
        <v/>
      </c>
      <c r="C29" s="81" t="str">
        <f t="shared" si="1"/>
        <v/>
      </c>
      <c r="D29" s="84">
        <v>21</v>
      </c>
      <c r="E29" s="85"/>
      <c r="F29" s="136"/>
      <c r="G29" s="303"/>
      <c r="H29" s="304"/>
      <c r="I29" s="137"/>
      <c r="J29" s="138"/>
      <c r="K29" s="139"/>
      <c r="L29" s="140"/>
      <c r="M29" s="138"/>
      <c r="N29" s="139"/>
      <c r="O29" s="140"/>
      <c r="P29" s="138"/>
      <c r="Q29" s="139"/>
      <c r="R29" s="140"/>
      <c r="S29" s="138"/>
      <c r="T29" s="139"/>
      <c r="U29" s="140"/>
      <c r="V29" s="138"/>
      <c r="W29" s="139"/>
      <c r="X29" s="140"/>
      <c r="Y29" s="138"/>
      <c r="Z29" s="139"/>
      <c r="AA29" s="140"/>
      <c r="AB29" s="138"/>
      <c r="AC29" s="139"/>
      <c r="AD29" s="140"/>
      <c r="AE29" s="138"/>
      <c r="AF29" s="139"/>
      <c r="AG29" s="140"/>
      <c r="AH29" s="138"/>
      <c r="AI29" s="139"/>
      <c r="AJ29" s="140"/>
      <c r="AK29" s="138"/>
      <c r="AL29" s="139"/>
      <c r="AM29" s="140"/>
      <c r="AN29" s="138"/>
      <c r="AO29" s="139"/>
      <c r="AP29" s="140"/>
    </row>
    <row r="30" spans="1:42" s="81" customFormat="1" ht="60.6" customHeight="1" x14ac:dyDescent="0.3">
      <c r="A30" s="81" t="e">
        <f>#REF!&amp;B30</f>
        <v>#REF!</v>
      </c>
      <c r="B30" s="81" t="str">
        <f t="shared" si="0"/>
        <v/>
      </c>
      <c r="C30" s="81" t="str">
        <f t="shared" si="1"/>
        <v/>
      </c>
      <c r="D30" s="84">
        <v>22</v>
      </c>
      <c r="E30" s="85"/>
      <c r="F30" s="136"/>
      <c r="G30" s="303"/>
      <c r="H30" s="304"/>
      <c r="I30" s="137"/>
      <c r="J30" s="138"/>
      <c r="K30" s="139"/>
      <c r="L30" s="140"/>
      <c r="M30" s="138"/>
      <c r="N30" s="139"/>
      <c r="O30" s="140"/>
      <c r="P30" s="138"/>
      <c r="Q30" s="139"/>
      <c r="R30" s="140"/>
      <c r="S30" s="138"/>
      <c r="T30" s="139"/>
      <c r="U30" s="140"/>
      <c r="V30" s="138"/>
      <c r="W30" s="139"/>
      <c r="X30" s="140"/>
      <c r="Y30" s="138"/>
      <c r="Z30" s="139"/>
      <c r="AA30" s="140"/>
      <c r="AB30" s="138"/>
      <c r="AC30" s="139"/>
      <c r="AD30" s="140"/>
      <c r="AE30" s="138"/>
      <c r="AF30" s="139"/>
      <c r="AG30" s="140"/>
      <c r="AH30" s="138"/>
      <c r="AI30" s="139"/>
      <c r="AJ30" s="140"/>
      <c r="AK30" s="138"/>
      <c r="AL30" s="139"/>
      <c r="AM30" s="140"/>
      <c r="AN30" s="138"/>
      <c r="AO30" s="139"/>
      <c r="AP30" s="140"/>
    </row>
    <row r="31" spans="1:42" s="81" customFormat="1" ht="60.6" customHeight="1" x14ac:dyDescent="0.3">
      <c r="A31" s="81" t="e">
        <f>#REF!&amp;B31</f>
        <v>#REF!</v>
      </c>
      <c r="B31" s="81" t="str">
        <f t="shared" si="0"/>
        <v/>
      </c>
      <c r="C31" s="81" t="str">
        <f t="shared" si="1"/>
        <v/>
      </c>
      <c r="D31" s="84">
        <v>23</v>
      </c>
      <c r="E31" s="85"/>
      <c r="F31" s="136"/>
      <c r="G31" s="303"/>
      <c r="H31" s="304"/>
      <c r="I31" s="137"/>
      <c r="J31" s="138"/>
      <c r="K31" s="139"/>
      <c r="L31" s="140"/>
      <c r="M31" s="138"/>
      <c r="N31" s="139"/>
      <c r="O31" s="140"/>
      <c r="P31" s="138"/>
      <c r="Q31" s="139"/>
      <c r="R31" s="140"/>
      <c r="S31" s="138"/>
      <c r="T31" s="139"/>
      <c r="U31" s="140"/>
      <c r="V31" s="138"/>
      <c r="W31" s="139"/>
      <c r="X31" s="140"/>
      <c r="Y31" s="138"/>
      <c r="Z31" s="139"/>
      <c r="AA31" s="140"/>
      <c r="AB31" s="138"/>
      <c r="AC31" s="139"/>
      <c r="AD31" s="140"/>
      <c r="AE31" s="138"/>
      <c r="AF31" s="139"/>
      <c r="AG31" s="140"/>
      <c r="AH31" s="138"/>
      <c r="AI31" s="139"/>
      <c r="AJ31" s="140"/>
      <c r="AK31" s="138"/>
      <c r="AL31" s="139"/>
      <c r="AM31" s="140"/>
      <c r="AN31" s="138"/>
      <c r="AO31" s="139"/>
      <c r="AP31" s="140"/>
    </row>
    <row r="32" spans="1:42" s="81" customFormat="1" ht="60.6" customHeight="1" x14ac:dyDescent="0.3">
      <c r="A32" s="81" t="e">
        <f>#REF!&amp;B32</f>
        <v>#REF!</v>
      </c>
      <c r="B32" s="81" t="str">
        <f t="shared" si="0"/>
        <v/>
      </c>
      <c r="C32" s="81" t="str">
        <f t="shared" si="1"/>
        <v/>
      </c>
      <c r="D32" s="84">
        <v>24</v>
      </c>
      <c r="E32" s="85"/>
      <c r="F32" s="136"/>
      <c r="G32" s="303"/>
      <c r="H32" s="304"/>
      <c r="I32" s="137"/>
      <c r="J32" s="138"/>
      <c r="K32" s="139"/>
      <c r="L32" s="140"/>
      <c r="M32" s="138"/>
      <c r="N32" s="139"/>
      <c r="O32" s="140"/>
      <c r="P32" s="138"/>
      <c r="Q32" s="139"/>
      <c r="R32" s="140"/>
      <c r="S32" s="138"/>
      <c r="T32" s="139"/>
      <c r="U32" s="140"/>
      <c r="V32" s="138"/>
      <c r="W32" s="139"/>
      <c r="X32" s="140"/>
      <c r="Y32" s="138"/>
      <c r="Z32" s="139"/>
      <c r="AA32" s="140"/>
      <c r="AB32" s="138"/>
      <c r="AC32" s="139"/>
      <c r="AD32" s="140"/>
      <c r="AE32" s="138"/>
      <c r="AF32" s="139"/>
      <c r="AG32" s="140"/>
      <c r="AH32" s="138"/>
      <c r="AI32" s="139"/>
      <c r="AJ32" s="140"/>
      <c r="AK32" s="138"/>
      <c r="AL32" s="139"/>
      <c r="AM32" s="140"/>
      <c r="AN32" s="138"/>
      <c r="AO32" s="139"/>
      <c r="AP32" s="140"/>
    </row>
    <row r="33" spans="1:42" s="81" customFormat="1" ht="60.6" customHeight="1" x14ac:dyDescent="0.3">
      <c r="A33" s="81" t="e">
        <f>#REF!&amp;B33</f>
        <v>#REF!</v>
      </c>
      <c r="B33" s="81" t="str">
        <f t="shared" si="0"/>
        <v/>
      </c>
      <c r="C33" s="81" t="str">
        <f t="shared" si="1"/>
        <v/>
      </c>
      <c r="D33" s="86">
        <v>25</v>
      </c>
      <c r="E33" s="85"/>
      <c r="F33" s="136"/>
      <c r="G33" s="303"/>
      <c r="H33" s="304"/>
      <c r="I33" s="137"/>
      <c r="J33" s="138"/>
      <c r="K33" s="139"/>
      <c r="L33" s="140"/>
      <c r="M33" s="138"/>
      <c r="N33" s="139"/>
      <c r="O33" s="140"/>
      <c r="P33" s="138"/>
      <c r="Q33" s="139"/>
      <c r="R33" s="140"/>
      <c r="S33" s="138"/>
      <c r="T33" s="139"/>
      <c r="U33" s="140"/>
      <c r="V33" s="138"/>
      <c r="W33" s="139"/>
      <c r="X33" s="140"/>
      <c r="Y33" s="138"/>
      <c r="Z33" s="139"/>
      <c r="AA33" s="140"/>
      <c r="AB33" s="138"/>
      <c r="AC33" s="139"/>
      <c r="AD33" s="140"/>
      <c r="AE33" s="138"/>
      <c r="AF33" s="139"/>
      <c r="AG33" s="140"/>
      <c r="AH33" s="138"/>
      <c r="AI33" s="139"/>
      <c r="AJ33" s="140"/>
      <c r="AK33" s="138"/>
      <c r="AL33" s="139"/>
      <c r="AM33" s="140"/>
      <c r="AN33" s="138"/>
      <c r="AO33" s="139"/>
      <c r="AP33" s="140"/>
    </row>
  </sheetData>
  <sheetProtection algorithmName="SHA-512" hashValue="mJO3bzCQr/Lq+b2KsmEaI5Y2kCABrRRtxTBr8LUFa75P0GZX7/MZChmj++xfr3NONd5ryE/fYlvoPycHcGE5Cw==" saltValue="qCRY+zhFsWaOitPEtJ+Xig==" spinCount="100000" sheet="1" objects="1" scenarios="1" selectLockedCells="1"/>
  <mergeCells count="55">
    <mergeCell ref="D7:D8"/>
    <mergeCell ref="E7:E8"/>
    <mergeCell ref="F7:F8"/>
    <mergeCell ref="G7:H8"/>
    <mergeCell ref="I7:I8"/>
    <mergeCell ref="D1:H2"/>
    <mergeCell ref="N1:U1"/>
    <mergeCell ref="M3:AP3"/>
    <mergeCell ref="BL3:BL5"/>
    <mergeCell ref="D6:G6"/>
    <mergeCell ref="J7:L7"/>
    <mergeCell ref="M7:O7"/>
    <mergeCell ref="P7:R7"/>
    <mergeCell ref="S7:U7"/>
    <mergeCell ref="V7:X7"/>
    <mergeCell ref="G9:H9"/>
    <mergeCell ref="G10:H10"/>
    <mergeCell ref="G11:H11"/>
    <mergeCell ref="G12:H12"/>
    <mergeCell ref="G13:H13"/>
    <mergeCell ref="G25:H25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32:H32"/>
    <mergeCell ref="G33:H33"/>
    <mergeCell ref="G26:H26"/>
    <mergeCell ref="G27:H27"/>
    <mergeCell ref="G28:H28"/>
    <mergeCell ref="G29:H29"/>
    <mergeCell ref="G30:H30"/>
    <mergeCell ref="G31:H31"/>
    <mergeCell ref="AQ1:AX7"/>
    <mergeCell ref="AF4:AP4"/>
    <mergeCell ref="AF5:AP5"/>
    <mergeCell ref="M4:O4"/>
    <mergeCell ref="M5:O5"/>
    <mergeCell ref="AB4:AE4"/>
    <mergeCell ref="AB5:AE5"/>
    <mergeCell ref="P4:AA4"/>
    <mergeCell ref="P5:AA5"/>
    <mergeCell ref="AB7:AD7"/>
    <mergeCell ref="AE7:AG7"/>
    <mergeCell ref="AH7:AJ7"/>
    <mergeCell ref="AK7:AM7"/>
    <mergeCell ref="AN7:AP7"/>
    <mergeCell ref="Y7:AA7"/>
  </mergeCells>
  <conditionalFormatting sqref="D9:E9 G9:AP9 D10:D33">
    <cfRule type="expression" dxfId="6" priority="7">
      <formula>MOD(ROW(),2)=0</formula>
    </cfRule>
  </conditionalFormatting>
  <conditionalFormatting sqref="J7:AP9">
    <cfRule type="expression" dxfId="5" priority="5">
      <formula>"resto(col();2)=0"</formula>
    </cfRule>
  </conditionalFormatting>
  <conditionalFormatting sqref="F9">
    <cfRule type="expression" dxfId="4" priority="4">
      <formula>MOD(ROW(),2)=0</formula>
    </cfRule>
  </conditionalFormatting>
  <conditionalFormatting sqref="E10:E33 G10:AP33">
    <cfRule type="expression" dxfId="3" priority="3">
      <formula>MOD(ROW(),2)=0</formula>
    </cfRule>
  </conditionalFormatting>
  <conditionalFormatting sqref="J10:AP33">
    <cfRule type="expression" dxfId="2" priority="2">
      <formula>"resto(col();2)=0"</formula>
    </cfRule>
  </conditionalFormatting>
  <conditionalFormatting sqref="F10:F33">
    <cfRule type="expression" dxfId="1" priority="1">
      <formula>MOD(ROW(),2)=0</formula>
    </cfRule>
  </conditionalFormatting>
  <dataValidations count="10">
    <dataValidation type="list" allowBlank="1" showInputMessage="1" showErrorMessage="1" sqref="K9:L33 N9:O33 Q9:R33 T9:U33 W9:X33 Z9:AA33 AC9:AD33 AF9:AG33 AI9:AJ33 AL9:AM33 AO9:AP33" xr:uid="{F6D6ACB0-95DD-46EB-9114-FF0A96DE7D6F}">
      <formula1>INDIRECT($B9)</formula1>
    </dataValidation>
    <dataValidation type="list" allowBlank="1" showInputMessage="1" showErrorMessage="1" sqref="I9:I33" xr:uid="{6F8AF49E-AD9A-4928-8439-0D19607D0CEA}">
      <formula1>nivel</formula1>
    </dataValidation>
    <dataValidation type="list" allowBlank="1" showInputMessage="1" showErrorMessage="1" sqref="F9:F33" xr:uid="{DDF3EDA1-7D3A-4888-81EE-B06549FF5C41}">
      <formula1>especialidades</formula1>
    </dataValidation>
    <dataValidation allowBlank="1" showInputMessage="1" showErrorMessage="1" prompt="colocar a data da prova no formato:_x000a_12-12-2021" sqref="AB5 P5 M5" xr:uid="{7D9743FD-803D-4FCB-A5C9-E08D9C773779}"/>
    <dataValidation allowBlank="1" showInputMessage="1" showErrorMessage="1" prompt="Colocar a prova" sqref="AB4 P4 M4" xr:uid="{BB95834F-12F6-4604-8E65-6DBF97C75441}"/>
    <dataValidation type="list" allowBlank="1" showInputMessage="1" showErrorMessage="1" sqref="J9:J33 M9:M33 P9:P33 S9:S33 V9:V33 Y9:Y33 AB9:AB33 AE9:AE33 AH9:AH33 AK9:AK33 AN9:AN33" xr:uid="{1417B323-59D8-4ED9-A4A8-BAE6E66C5712}">
      <formula1>INDIRECT($C9)</formula1>
    </dataValidation>
    <dataValidation allowBlank="1" showInputMessage="1" showErrorMessage="1" prompt="Colocar o grupo a que o aluno pertence" sqref="M5" xr:uid="{59F0635C-B668-43FF-970C-E778AA3DD597}"/>
    <dataValidation allowBlank="1" showInputMessage="1" showErrorMessage="1" prompt="Colocar o número de ordem de passagem" sqref="M4" xr:uid="{D48AC2A2-40B8-4226-80C3-10E28377EAFB}"/>
    <dataValidation allowBlank="1" showInputMessage="1" showErrorMessage="1" prompt="Colocar a escola abreviado:_x000a_Ex: ES de Alguidar de Cima" sqref="AF4" xr:uid="{69D580F1-19B3-455F-AA24-7A9B136EB20D}"/>
    <dataValidation type="list" allowBlank="1" showInputMessage="1" showErrorMessage="1" prompt="selecionar a CLDE a que pertence a escola" sqref="AF5" xr:uid="{2243FB2E-C487-48DC-AAEA-5A27120872F9}">
      <formula1>CLDE</formula1>
    </dataValidation>
  </dataValidations>
  <printOptions horizontalCentered="1"/>
  <pageMargins left="0" right="0" top="0" bottom="0" header="0.31496062992125984" footer="0.31496062992125984"/>
  <pageSetup paperSize="9" scale="8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87"/>
  <sheetViews>
    <sheetView showGridLines="0" workbookViewId="0">
      <selection activeCell="P2" sqref="P2:P87"/>
    </sheetView>
  </sheetViews>
  <sheetFormatPr defaultRowHeight="14.4" x14ac:dyDescent="0.3"/>
  <cols>
    <col min="1" max="1" width="2" bestFit="1" customWidth="1"/>
    <col min="6" max="6" width="18.6640625" customWidth="1"/>
    <col min="7" max="7" width="14.44140625" bestFit="1" customWidth="1"/>
    <col min="23" max="23" width="5.5546875" customWidth="1"/>
  </cols>
  <sheetData>
    <row r="1" spans="1:23" x14ac:dyDescent="0.3">
      <c r="K1" t="s">
        <v>379</v>
      </c>
      <c r="L1" t="s">
        <v>380</v>
      </c>
      <c r="M1" t="s">
        <v>381</v>
      </c>
      <c r="N1" t="s">
        <v>382</v>
      </c>
      <c r="O1" t="s">
        <v>383</v>
      </c>
      <c r="P1" t="s">
        <v>384</v>
      </c>
    </row>
    <row r="2" spans="1:23" x14ac:dyDescent="0.3">
      <c r="A2">
        <v>2</v>
      </c>
      <c r="B2">
        <v>1</v>
      </c>
      <c r="D2" t="s">
        <v>385</v>
      </c>
      <c r="G2" t="s">
        <v>29</v>
      </c>
      <c r="I2">
        <v>2</v>
      </c>
      <c r="K2">
        <v>1</v>
      </c>
      <c r="L2">
        <v>50</v>
      </c>
      <c r="M2">
        <v>25</v>
      </c>
      <c r="N2">
        <v>1</v>
      </c>
      <c r="O2">
        <v>60</v>
      </c>
      <c r="P2">
        <v>60</v>
      </c>
    </row>
    <row r="3" spans="1:23" x14ac:dyDescent="0.3">
      <c r="B3">
        <v>2</v>
      </c>
      <c r="D3" t="s">
        <v>386</v>
      </c>
      <c r="G3" t="s">
        <v>30</v>
      </c>
      <c r="I3">
        <v>3</v>
      </c>
      <c r="K3">
        <v>2</v>
      </c>
      <c r="L3">
        <v>51</v>
      </c>
      <c r="M3">
        <v>26</v>
      </c>
      <c r="N3">
        <v>2</v>
      </c>
      <c r="O3">
        <v>61</v>
      </c>
      <c r="P3">
        <v>61</v>
      </c>
    </row>
    <row r="4" spans="1:23" x14ac:dyDescent="0.3">
      <c r="B4">
        <v>3</v>
      </c>
      <c r="D4" t="s">
        <v>387</v>
      </c>
      <c r="G4" t="s">
        <v>31</v>
      </c>
      <c r="K4">
        <v>3</v>
      </c>
      <c r="L4">
        <v>52</v>
      </c>
      <c r="M4">
        <v>27</v>
      </c>
      <c r="N4">
        <v>3</v>
      </c>
      <c r="O4">
        <v>62</v>
      </c>
      <c r="P4">
        <v>62</v>
      </c>
    </row>
    <row r="5" spans="1:23" x14ac:dyDescent="0.3">
      <c r="B5">
        <v>4</v>
      </c>
      <c r="D5" t="s">
        <v>371</v>
      </c>
      <c r="G5" t="s">
        <v>33</v>
      </c>
      <c r="K5">
        <v>4</v>
      </c>
      <c r="L5">
        <v>53</v>
      </c>
      <c r="M5">
        <v>28</v>
      </c>
      <c r="N5">
        <v>4</v>
      </c>
      <c r="O5">
        <v>63</v>
      </c>
      <c r="P5">
        <v>63</v>
      </c>
    </row>
    <row r="6" spans="1:23" x14ac:dyDescent="0.3">
      <c r="B6">
        <v>5</v>
      </c>
      <c r="D6" t="s">
        <v>388</v>
      </c>
      <c r="G6" t="s">
        <v>32</v>
      </c>
      <c r="K6">
        <v>5</v>
      </c>
      <c r="L6">
        <v>54</v>
      </c>
      <c r="M6">
        <v>29</v>
      </c>
      <c r="N6">
        <v>5</v>
      </c>
      <c r="O6">
        <v>64</v>
      </c>
      <c r="P6">
        <v>64</v>
      </c>
    </row>
    <row r="7" spans="1:23" x14ac:dyDescent="0.3">
      <c r="B7">
        <v>6</v>
      </c>
      <c r="D7" t="s">
        <v>389</v>
      </c>
      <c r="K7">
        <v>6</v>
      </c>
      <c r="L7">
        <v>55</v>
      </c>
      <c r="M7">
        <v>30</v>
      </c>
      <c r="N7">
        <v>6</v>
      </c>
      <c r="O7">
        <v>65</v>
      </c>
      <c r="P7">
        <v>65</v>
      </c>
      <c r="W7" s="329" t="str">
        <f>IF(AND(P7&gt;0,P8&lt;6),"Falta preencher","")</f>
        <v/>
      </c>
    </row>
    <row r="8" spans="1:23" x14ac:dyDescent="0.3">
      <c r="B8">
        <v>7</v>
      </c>
      <c r="D8" t="s">
        <v>390</v>
      </c>
      <c r="K8">
        <v>7</v>
      </c>
      <c r="L8">
        <v>56</v>
      </c>
      <c r="M8">
        <v>31</v>
      </c>
      <c r="N8">
        <v>7</v>
      </c>
      <c r="O8">
        <v>66</v>
      </c>
      <c r="P8">
        <v>66</v>
      </c>
      <c r="W8" s="329"/>
    </row>
    <row r="9" spans="1:23" x14ac:dyDescent="0.3">
      <c r="B9">
        <v>8</v>
      </c>
      <c r="D9" t="s">
        <v>391</v>
      </c>
      <c r="K9">
        <v>8</v>
      </c>
      <c r="L9">
        <v>57</v>
      </c>
      <c r="M9">
        <v>32</v>
      </c>
      <c r="N9">
        <v>8</v>
      </c>
      <c r="O9">
        <v>67</v>
      </c>
      <c r="P9">
        <v>67</v>
      </c>
      <c r="W9" s="329"/>
    </row>
    <row r="10" spans="1:23" x14ac:dyDescent="0.3">
      <c r="B10">
        <v>9</v>
      </c>
      <c r="D10" t="s">
        <v>392</v>
      </c>
      <c r="K10">
        <v>9</v>
      </c>
      <c r="L10">
        <v>58</v>
      </c>
      <c r="M10">
        <v>33</v>
      </c>
      <c r="N10">
        <v>9</v>
      </c>
      <c r="O10">
        <v>68</v>
      </c>
      <c r="P10">
        <v>68</v>
      </c>
      <c r="W10" s="329"/>
    </row>
    <row r="11" spans="1:23" x14ac:dyDescent="0.3">
      <c r="B11">
        <v>10</v>
      </c>
      <c r="D11" t="s">
        <v>393</v>
      </c>
      <c r="K11">
        <v>10</v>
      </c>
      <c r="L11">
        <v>59</v>
      </c>
      <c r="M11">
        <v>34</v>
      </c>
      <c r="N11">
        <v>10</v>
      </c>
      <c r="O11">
        <v>69</v>
      </c>
      <c r="P11">
        <v>69</v>
      </c>
      <c r="W11" s="329"/>
    </row>
    <row r="12" spans="1:23" x14ac:dyDescent="0.3">
      <c r="B12">
        <v>11</v>
      </c>
      <c r="D12" t="s">
        <v>394</v>
      </c>
      <c r="K12">
        <v>11</v>
      </c>
      <c r="L12">
        <v>60</v>
      </c>
      <c r="M12">
        <v>35</v>
      </c>
      <c r="N12">
        <v>11</v>
      </c>
      <c r="O12">
        <v>70</v>
      </c>
      <c r="P12">
        <v>70</v>
      </c>
    </row>
    <row r="13" spans="1:23" ht="14.4" customHeight="1" x14ac:dyDescent="0.3">
      <c r="B13">
        <v>12</v>
      </c>
      <c r="D13" t="s">
        <v>395</v>
      </c>
      <c r="K13">
        <v>12</v>
      </c>
      <c r="L13">
        <v>61</v>
      </c>
      <c r="M13">
        <v>36</v>
      </c>
      <c r="N13">
        <v>12</v>
      </c>
      <c r="O13">
        <v>71</v>
      </c>
      <c r="P13">
        <v>71</v>
      </c>
    </row>
    <row r="14" spans="1:23" ht="14.4" customHeight="1" x14ac:dyDescent="0.3">
      <c r="B14">
        <v>13</v>
      </c>
      <c r="D14" t="s">
        <v>396</v>
      </c>
      <c r="K14">
        <v>13</v>
      </c>
      <c r="L14">
        <v>62</v>
      </c>
      <c r="M14">
        <v>37</v>
      </c>
      <c r="N14">
        <v>13</v>
      </c>
      <c r="O14">
        <v>72</v>
      </c>
      <c r="P14">
        <v>72</v>
      </c>
    </row>
    <row r="15" spans="1:23" x14ac:dyDescent="0.3">
      <c r="B15">
        <v>14</v>
      </c>
      <c r="D15" t="s">
        <v>397</v>
      </c>
      <c r="K15">
        <v>14</v>
      </c>
      <c r="L15">
        <v>63</v>
      </c>
      <c r="M15">
        <v>38</v>
      </c>
      <c r="N15">
        <v>14</v>
      </c>
      <c r="O15">
        <v>73</v>
      </c>
      <c r="P15">
        <v>73</v>
      </c>
    </row>
    <row r="16" spans="1:23" x14ac:dyDescent="0.3">
      <c r="B16">
        <v>15</v>
      </c>
      <c r="D16" t="s">
        <v>398</v>
      </c>
      <c r="K16">
        <v>15</v>
      </c>
      <c r="L16">
        <v>64</v>
      </c>
      <c r="M16">
        <v>39</v>
      </c>
      <c r="N16">
        <v>15</v>
      </c>
      <c r="O16">
        <v>74</v>
      </c>
      <c r="P16">
        <v>74</v>
      </c>
    </row>
    <row r="17" spans="2:16" x14ac:dyDescent="0.3">
      <c r="B17">
        <v>16</v>
      </c>
      <c r="D17" t="s">
        <v>399</v>
      </c>
      <c r="K17">
        <v>16</v>
      </c>
      <c r="L17">
        <v>65</v>
      </c>
      <c r="M17">
        <v>40</v>
      </c>
      <c r="N17">
        <v>16</v>
      </c>
      <c r="O17">
        <v>75</v>
      </c>
      <c r="P17">
        <v>75</v>
      </c>
    </row>
    <row r="18" spans="2:16" x14ac:dyDescent="0.3">
      <c r="B18">
        <v>17</v>
      </c>
      <c r="D18" t="s">
        <v>400</v>
      </c>
      <c r="K18">
        <v>17</v>
      </c>
      <c r="L18">
        <v>66</v>
      </c>
      <c r="M18">
        <v>41</v>
      </c>
      <c r="N18">
        <v>17</v>
      </c>
      <c r="O18">
        <v>76</v>
      </c>
      <c r="P18">
        <v>76</v>
      </c>
    </row>
    <row r="19" spans="2:16" x14ac:dyDescent="0.3">
      <c r="B19">
        <v>18</v>
      </c>
      <c r="D19" t="s">
        <v>401</v>
      </c>
      <c r="K19">
        <v>18</v>
      </c>
      <c r="L19">
        <v>67</v>
      </c>
      <c r="M19">
        <v>42</v>
      </c>
      <c r="N19">
        <v>18</v>
      </c>
      <c r="O19">
        <v>77</v>
      </c>
      <c r="P19">
        <v>77</v>
      </c>
    </row>
    <row r="20" spans="2:16" x14ac:dyDescent="0.3">
      <c r="B20">
        <v>19</v>
      </c>
      <c r="D20" t="s">
        <v>402</v>
      </c>
      <c r="K20">
        <v>19</v>
      </c>
      <c r="L20">
        <v>68</v>
      </c>
      <c r="M20">
        <v>43</v>
      </c>
      <c r="N20">
        <v>19</v>
      </c>
      <c r="O20">
        <v>78</v>
      </c>
      <c r="P20">
        <v>78</v>
      </c>
    </row>
    <row r="21" spans="2:16" ht="14.4" customHeight="1" x14ac:dyDescent="0.3">
      <c r="B21">
        <v>20</v>
      </c>
      <c r="D21" t="s">
        <v>403</v>
      </c>
      <c r="K21">
        <v>20</v>
      </c>
      <c r="M21">
        <v>44</v>
      </c>
      <c r="N21">
        <v>20</v>
      </c>
      <c r="O21">
        <v>79</v>
      </c>
      <c r="P21">
        <v>79</v>
      </c>
    </row>
    <row r="22" spans="2:16" ht="14.4" customHeight="1" x14ac:dyDescent="0.3">
      <c r="B22">
        <v>21</v>
      </c>
      <c r="D22" t="s">
        <v>404</v>
      </c>
      <c r="K22">
        <v>21</v>
      </c>
      <c r="M22">
        <v>45</v>
      </c>
      <c r="N22">
        <v>21</v>
      </c>
      <c r="O22">
        <v>80</v>
      </c>
      <c r="P22">
        <v>80</v>
      </c>
    </row>
    <row r="23" spans="2:16" x14ac:dyDescent="0.3">
      <c r="B23">
        <v>22</v>
      </c>
      <c r="D23" t="s">
        <v>405</v>
      </c>
      <c r="K23">
        <v>22</v>
      </c>
      <c r="M23">
        <v>46</v>
      </c>
      <c r="N23">
        <v>22</v>
      </c>
      <c r="O23">
        <v>81</v>
      </c>
      <c r="P23">
        <v>81</v>
      </c>
    </row>
    <row r="24" spans="2:16" x14ac:dyDescent="0.3">
      <c r="B24">
        <v>23</v>
      </c>
      <c r="D24" t="s">
        <v>406</v>
      </c>
      <c r="K24">
        <v>23</v>
      </c>
      <c r="M24">
        <v>47</v>
      </c>
      <c r="N24">
        <v>23</v>
      </c>
      <c r="O24">
        <v>82</v>
      </c>
      <c r="P24">
        <v>82</v>
      </c>
    </row>
    <row r="25" spans="2:16" x14ac:dyDescent="0.3">
      <c r="B25">
        <v>24</v>
      </c>
      <c r="D25" t="s">
        <v>407</v>
      </c>
      <c r="K25">
        <v>24</v>
      </c>
      <c r="M25">
        <v>48</v>
      </c>
      <c r="N25">
        <v>24</v>
      </c>
      <c r="O25">
        <v>83</v>
      </c>
      <c r="P25">
        <v>83</v>
      </c>
    </row>
    <row r="26" spans="2:16" x14ac:dyDescent="0.3">
      <c r="B26">
        <v>25</v>
      </c>
      <c r="K26">
        <v>48</v>
      </c>
      <c r="M26">
        <v>49</v>
      </c>
      <c r="N26">
        <v>25</v>
      </c>
      <c r="O26">
        <v>84</v>
      </c>
      <c r="P26">
        <v>84</v>
      </c>
    </row>
    <row r="27" spans="2:16" x14ac:dyDescent="0.3">
      <c r="K27">
        <v>49</v>
      </c>
      <c r="M27">
        <v>50</v>
      </c>
      <c r="N27">
        <v>26</v>
      </c>
      <c r="O27">
        <v>85</v>
      </c>
      <c r="P27">
        <v>85</v>
      </c>
    </row>
    <row r="28" spans="2:16" x14ac:dyDescent="0.3">
      <c r="K28">
        <v>50</v>
      </c>
      <c r="M28">
        <v>51</v>
      </c>
      <c r="N28">
        <v>27</v>
      </c>
      <c r="P28">
        <v>86</v>
      </c>
    </row>
    <row r="29" spans="2:16" x14ac:dyDescent="0.3">
      <c r="K29">
        <v>51</v>
      </c>
      <c r="M29">
        <v>52</v>
      </c>
      <c r="N29">
        <v>28</v>
      </c>
      <c r="P29">
        <v>87</v>
      </c>
    </row>
    <row r="30" spans="2:16" x14ac:dyDescent="0.3">
      <c r="K30">
        <v>52</v>
      </c>
      <c r="M30">
        <v>53</v>
      </c>
      <c r="N30">
        <v>29</v>
      </c>
      <c r="P30">
        <v>88</v>
      </c>
    </row>
    <row r="31" spans="2:16" x14ac:dyDescent="0.3">
      <c r="K31">
        <v>53</v>
      </c>
      <c r="M31">
        <v>54</v>
      </c>
      <c r="N31">
        <v>30</v>
      </c>
      <c r="P31">
        <v>89</v>
      </c>
    </row>
    <row r="32" spans="2:16" x14ac:dyDescent="0.3">
      <c r="K32">
        <v>54</v>
      </c>
      <c r="M32">
        <v>55</v>
      </c>
      <c r="N32">
        <v>31</v>
      </c>
      <c r="P32">
        <v>90</v>
      </c>
    </row>
    <row r="33" spans="11:16" x14ac:dyDescent="0.3">
      <c r="K33">
        <v>55</v>
      </c>
      <c r="M33">
        <v>56</v>
      </c>
      <c r="N33">
        <v>32</v>
      </c>
      <c r="P33">
        <v>91</v>
      </c>
    </row>
    <row r="34" spans="11:16" x14ac:dyDescent="0.3">
      <c r="K34">
        <v>56</v>
      </c>
      <c r="M34">
        <v>57</v>
      </c>
      <c r="N34">
        <v>33</v>
      </c>
      <c r="P34">
        <v>92</v>
      </c>
    </row>
    <row r="35" spans="11:16" x14ac:dyDescent="0.3">
      <c r="K35">
        <v>57</v>
      </c>
      <c r="M35">
        <v>58</v>
      </c>
      <c r="N35">
        <v>34</v>
      </c>
      <c r="P35">
        <v>93</v>
      </c>
    </row>
    <row r="36" spans="11:16" x14ac:dyDescent="0.3">
      <c r="K36">
        <v>58</v>
      </c>
      <c r="M36">
        <v>59</v>
      </c>
      <c r="N36">
        <v>35</v>
      </c>
      <c r="P36">
        <v>94</v>
      </c>
    </row>
    <row r="37" spans="11:16" x14ac:dyDescent="0.3">
      <c r="K37">
        <v>59</v>
      </c>
      <c r="M37">
        <v>60</v>
      </c>
      <c r="N37">
        <v>36</v>
      </c>
      <c r="P37">
        <v>95</v>
      </c>
    </row>
    <row r="38" spans="11:16" x14ac:dyDescent="0.3">
      <c r="K38">
        <v>60</v>
      </c>
      <c r="M38">
        <v>61</v>
      </c>
      <c r="N38">
        <v>37</v>
      </c>
      <c r="P38">
        <v>96</v>
      </c>
    </row>
    <row r="39" spans="11:16" x14ac:dyDescent="0.3">
      <c r="K39">
        <v>61</v>
      </c>
      <c r="M39">
        <v>62</v>
      </c>
      <c r="N39">
        <v>38</v>
      </c>
      <c r="P39">
        <v>97</v>
      </c>
    </row>
    <row r="40" spans="11:16" x14ac:dyDescent="0.3">
      <c r="K40">
        <v>62</v>
      </c>
      <c r="M40">
        <v>63</v>
      </c>
      <c r="N40">
        <v>39</v>
      </c>
      <c r="P40">
        <v>98</v>
      </c>
    </row>
    <row r="41" spans="11:16" x14ac:dyDescent="0.3">
      <c r="K41">
        <v>63</v>
      </c>
      <c r="M41">
        <v>64</v>
      </c>
      <c r="N41">
        <v>40</v>
      </c>
      <c r="P41">
        <v>99</v>
      </c>
    </row>
    <row r="42" spans="11:16" x14ac:dyDescent="0.3">
      <c r="K42">
        <v>64</v>
      </c>
      <c r="M42">
        <v>65</v>
      </c>
      <c r="N42">
        <v>41</v>
      </c>
      <c r="P42">
        <v>100</v>
      </c>
    </row>
    <row r="43" spans="11:16" x14ac:dyDescent="0.3">
      <c r="K43">
        <v>65</v>
      </c>
      <c r="M43">
        <v>66</v>
      </c>
      <c r="N43">
        <v>42</v>
      </c>
      <c r="P43">
        <v>101</v>
      </c>
    </row>
    <row r="44" spans="11:16" x14ac:dyDescent="0.3">
      <c r="K44">
        <v>66</v>
      </c>
      <c r="M44">
        <v>67</v>
      </c>
      <c r="N44">
        <v>43</v>
      </c>
      <c r="P44">
        <v>102</v>
      </c>
    </row>
    <row r="45" spans="11:16" x14ac:dyDescent="0.3">
      <c r="K45">
        <v>67</v>
      </c>
      <c r="M45">
        <v>68</v>
      </c>
      <c r="N45">
        <v>44</v>
      </c>
      <c r="P45">
        <v>103</v>
      </c>
    </row>
    <row r="46" spans="11:16" x14ac:dyDescent="0.3">
      <c r="K46">
        <v>68</v>
      </c>
      <c r="N46">
        <v>45</v>
      </c>
      <c r="P46">
        <v>104</v>
      </c>
    </row>
    <row r="47" spans="11:16" x14ac:dyDescent="0.3">
      <c r="N47">
        <v>46</v>
      </c>
      <c r="P47">
        <v>105</v>
      </c>
    </row>
    <row r="48" spans="11:16" x14ac:dyDescent="0.3">
      <c r="N48">
        <v>47</v>
      </c>
      <c r="P48">
        <v>106</v>
      </c>
    </row>
    <row r="49" spans="14:16" x14ac:dyDescent="0.3">
      <c r="N49">
        <v>48</v>
      </c>
      <c r="P49">
        <v>107</v>
      </c>
    </row>
    <row r="50" spans="14:16" x14ac:dyDescent="0.3">
      <c r="N50">
        <v>49</v>
      </c>
      <c r="P50">
        <v>108</v>
      </c>
    </row>
    <row r="51" spans="14:16" x14ac:dyDescent="0.3">
      <c r="N51">
        <v>50</v>
      </c>
      <c r="P51">
        <v>109</v>
      </c>
    </row>
    <row r="52" spans="14:16" x14ac:dyDescent="0.3">
      <c r="N52">
        <v>51</v>
      </c>
      <c r="P52">
        <v>110</v>
      </c>
    </row>
    <row r="53" spans="14:16" x14ac:dyDescent="0.3">
      <c r="N53">
        <v>52</v>
      </c>
      <c r="P53">
        <v>111</v>
      </c>
    </row>
    <row r="54" spans="14:16" x14ac:dyDescent="0.3">
      <c r="N54">
        <v>53</v>
      </c>
      <c r="P54">
        <v>112</v>
      </c>
    </row>
    <row r="55" spans="14:16" x14ac:dyDescent="0.3">
      <c r="N55">
        <v>54</v>
      </c>
      <c r="P55">
        <v>113</v>
      </c>
    </row>
    <row r="56" spans="14:16" x14ac:dyDescent="0.3">
      <c r="N56">
        <v>55</v>
      </c>
      <c r="P56">
        <v>114</v>
      </c>
    </row>
    <row r="57" spans="14:16" x14ac:dyDescent="0.3">
      <c r="N57">
        <v>56</v>
      </c>
      <c r="P57">
        <v>115</v>
      </c>
    </row>
    <row r="58" spans="14:16" x14ac:dyDescent="0.3">
      <c r="N58">
        <v>57</v>
      </c>
      <c r="P58">
        <v>116</v>
      </c>
    </row>
    <row r="59" spans="14:16" x14ac:dyDescent="0.3">
      <c r="N59">
        <v>58</v>
      </c>
      <c r="P59">
        <v>117</v>
      </c>
    </row>
    <row r="60" spans="14:16" x14ac:dyDescent="0.3">
      <c r="N60">
        <v>59</v>
      </c>
      <c r="P60">
        <v>118</v>
      </c>
    </row>
    <row r="61" spans="14:16" x14ac:dyDescent="0.3">
      <c r="N61">
        <v>60</v>
      </c>
      <c r="P61">
        <v>119</v>
      </c>
    </row>
    <row r="62" spans="14:16" x14ac:dyDescent="0.3">
      <c r="N62">
        <v>61</v>
      </c>
      <c r="P62">
        <v>120</v>
      </c>
    </row>
    <row r="63" spans="14:16" x14ac:dyDescent="0.3">
      <c r="N63">
        <v>62</v>
      </c>
      <c r="P63">
        <v>121</v>
      </c>
    </row>
    <row r="64" spans="14:16" x14ac:dyDescent="0.3">
      <c r="N64">
        <v>63</v>
      </c>
      <c r="P64">
        <v>122</v>
      </c>
    </row>
    <row r="65" spans="14:16" x14ac:dyDescent="0.3">
      <c r="N65">
        <v>64</v>
      </c>
      <c r="P65">
        <v>123</v>
      </c>
    </row>
    <row r="66" spans="14:16" x14ac:dyDescent="0.3">
      <c r="N66">
        <v>65</v>
      </c>
      <c r="P66">
        <v>124</v>
      </c>
    </row>
    <row r="67" spans="14:16" x14ac:dyDescent="0.3">
      <c r="N67">
        <v>66</v>
      </c>
      <c r="P67">
        <v>125</v>
      </c>
    </row>
    <row r="68" spans="14:16" x14ac:dyDescent="0.3">
      <c r="N68">
        <v>67</v>
      </c>
      <c r="P68">
        <v>126</v>
      </c>
    </row>
    <row r="69" spans="14:16" x14ac:dyDescent="0.3">
      <c r="N69">
        <v>68</v>
      </c>
      <c r="P69">
        <v>127</v>
      </c>
    </row>
    <row r="70" spans="14:16" x14ac:dyDescent="0.3">
      <c r="N70">
        <v>69</v>
      </c>
      <c r="P70">
        <v>128</v>
      </c>
    </row>
    <row r="71" spans="14:16" x14ac:dyDescent="0.3">
      <c r="N71">
        <v>70</v>
      </c>
      <c r="P71">
        <v>129</v>
      </c>
    </row>
    <row r="72" spans="14:16" x14ac:dyDescent="0.3">
      <c r="N72">
        <v>71</v>
      </c>
      <c r="P72">
        <v>130</v>
      </c>
    </row>
    <row r="73" spans="14:16" x14ac:dyDescent="0.3">
      <c r="N73">
        <v>72</v>
      </c>
      <c r="P73">
        <v>131</v>
      </c>
    </row>
    <row r="74" spans="14:16" x14ac:dyDescent="0.3">
      <c r="N74">
        <v>73</v>
      </c>
      <c r="P74">
        <v>132</v>
      </c>
    </row>
    <row r="75" spans="14:16" x14ac:dyDescent="0.3">
      <c r="N75">
        <v>74</v>
      </c>
      <c r="P75">
        <v>133</v>
      </c>
    </row>
    <row r="76" spans="14:16" x14ac:dyDescent="0.3">
      <c r="N76">
        <v>75</v>
      </c>
      <c r="P76">
        <v>134</v>
      </c>
    </row>
    <row r="77" spans="14:16" x14ac:dyDescent="0.3">
      <c r="N77">
        <v>76</v>
      </c>
      <c r="P77">
        <v>135</v>
      </c>
    </row>
    <row r="78" spans="14:16" x14ac:dyDescent="0.3">
      <c r="N78">
        <v>77</v>
      </c>
      <c r="P78">
        <v>136</v>
      </c>
    </row>
    <row r="79" spans="14:16" x14ac:dyDescent="0.3">
      <c r="N79">
        <v>78</v>
      </c>
      <c r="P79">
        <v>137</v>
      </c>
    </row>
    <row r="80" spans="14:16" x14ac:dyDescent="0.3">
      <c r="N80">
        <v>79</v>
      </c>
      <c r="P80">
        <v>138</v>
      </c>
    </row>
    <row r="81" spans="14:16" x14ac:dyDescent="0.3">
      <c r="N81">
        <v>80</v>
      </c>
      <c r="P81">
        <v>139</v>
      </c>
    </row>
    <row r="82" spans="14:16" x14ac:dyDescent="0.3">
      <c r="N82">
        <v>81</v>
      </c>
      <c r="P82">
        <v>140</v>
      </c>
    </row>
    <row r="83" spans="14:16" x14ac:dyDescent="0.3">
      <c r="N83">
        <v>82</v>
      </c>
      <c r="P83">
        <v>141</v>
      </c>
    </row>
    <row r="84" spans="14:16" x14ac:dyDescent="0.3">
      <c r="N84">
        <v>83</v>
      </c>
      <c r="P84">
        <v>142</v>
      </c>
    </row>
    <row r="85" spans="14:16" x14ac:dyDescent="0.3">
      <c r="N85">
        <v>84</v>
      </c>
      <c r="P85">
        <v>143</v>
      </c>
    </row>
    <row r="86" spans="14:16" x14ac:dyDescent="0.3">
      <c r="N86">
        <v>85</v>
      </c>
      <c r="P86">
        <v>144</v>
      </c>
    </row>
    <row r="87" spans="14:16" x14ac:dyDescent="0.3">
      <c r="N87">
        <v>86</v>
      </c>
      <c r="P87">
        <v>145</v>
      </c>
    </row>
  </sheetData>
  <sheetProtection algorithmName="SHA-512" hashValue="veCpj+EyrOZBH75gnKhuu54LysXsHtmPEgd6n4B7Uz7Ls0taQaftuaDfNSKFRdnD0Pd41uLBCAtg3DFSMhCxtw==" saltValue="YdYsBF8o9L0PikRSd0WoeA==" spinCount="100000" sheet="1" objects="1" scenarios="1" selectLockedCells="1"/>
  <mergeCells count="1">
    <mergeCell ref="W7:W11"/>
  </mergeCells>
  <conditionalFormatting sqref="W7:W11">
    <cfRule type="expression" dxfId="0" priority="1">
      <formula>AND(P7&gt;0,P8&lt;6)</formula>
    </cfRule>
  </conditionalFormatting>
  <dataValidations count="1">
    <dataValidation allowBlank="1" showInputMessage="1" showErrorMessage="1" promptTitle="figuras individuais" prompt="utilizar este filtro somente para as figuras individuais, quando são relalizadas figuras diferentes pelos pares ou trios" sqref="L8:N9 L65544:N65545 L131080:N131081 L196616:N196617 L262152:N262153 L327688:N327689 L393224:N393225 L458760:N458761 L524296:N524297 L589832:N589833 L655368:N655369 L720904:N720905 L786440:N786441 L851976:N851977 L917512:N917513 L983048:N983049 U5:U7 U65541:U65543 U131077:U131079 U196613:U196615 U262149:U262151 U327685:U327687 U393221:U393223 U458757:U458759 U524293:U524295 U589829:U589831 U655365:U655367 U720901:U720903 U786437:U786439 U851973:U851975 U917509:U917511 U983045:U983047 S983045:T983045 Q65544:Q65545 Q131080:Q131081 Q196616:Q196617 Q262152:Q262153 Q327688:Q327689 Q393224:Q393225 Q458760:Q458761 Q524296:Q524297 Q589832:Q589833 Q655368:Q655369 Q720904:Q720905 Q786440:Q786441 Q851976:Q851977 Q917512:Q917513 Q983048:Q983049 O65545:P65545 O131081:P131081 O196617:P196617 O262153:P262153 O327689:P327689 O393225:P393225 O458761:P458761 O524297:P524297 O589833:P589833 O655369:P655369 O720905:P720905 O786441:P786441 O851977:P851977 O917513:P917513 O983049:P983049 R65545:U65545 R131081:U131081 R196617:U196617 R262153:U262153 R327689:U327689 R393225:U393225 R458761:U458761 R524297:U524297 R589833:U589833 R655369:U655369 R720905:U720905 R786441:U786441 R851977:U851977 R917513:U917513 R983049:U983049 L5:Q5 L65541:Q65541 L131077:Q131077 L196613:Q196613 L262149:Q262149 L327685:Q327685 L393221:Q393221 L458757:Q458757 L524293:Q524293 L589829:Q589829 L655365:Q655365 L720901:Q720901 L786437:Q786437 L851973:Q851973 L917509:Q917509 L983045:Q983045 S5:T5 S65541:T65541 S131077:T131077 S196613:T196613 S262149:T262149 S327685:T327685 S393221:T393221 S458757:T458757 S524293:T524293 S589829:T589829 S655365:T655365 S720901:T720901 S786437:T786437 S851973:T851973 S917509:T917509 O9:U9" xr:uid="{00000000-0002-0000-0300-000000000000}"/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F546C3AB2B3294FB8E05FFE80572211" ma:contentTypeVersion="8" ma:contentTypeDescription="Criar um novo documento." ma:contentTypeScope="" ma:versionID="dbcbb4eab202121661c07ad3058647d2">
  <xsd:schema xmlns:xsd="http://www.w3.org/2001/XMLSchema" xmlns:xs="http://www.w3.org/2001/XMLSchema" xmlns:p="http://schemas.microsoft.com/office/2006/metadata/properties" xmlns:ns2="9f946baf-b309-43aa-8ad6-eaacf945a3a5" targetNamespace="http://schemas.microsoft.com/office/2006/metadata/properties" ma:root="true" ma:fieldsID="298d085a34c0c8be02d61f6440a05194" ns2:_="">
    <xsd:import namespace="9f946baf-b309-43aa-8ad6-eaacf945a3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46baf-b309-43aa-8ad6-eaacf945a3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FB45C69-368F-4B03-B0CE-5EF1F74BC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46baf-b309-43aa-8ad6-eaacf945a3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2DDEED-4EFC-4855-987A-57FF01FCB7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4EB85F5-B442-46DE-B1E6-5BB2115756E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23</vt:i4>
      </vt:variant>
    </vt:vector>
  </HeadingPairs>
  <TitlesOfParts>
    <vt:vector size="29" baseType="lpstr">
      <vt:lpstr>descrivos da avaliação</vt:lpstr>
      <vt:lpstr>deduções</vt:lpstr>
      <vt:lpstr>carta de competição</vt:lpstr>
      <vt:lpstr>figuras</vt:lpstr>
      <vt:lpstr>preenchimento cartas</vt:lpstr>
      <vt:lpstr>Folha2</vt:lpstr>
      <vt:lpstr>'carta de competição'!Área_de_Impressão</vt:lpstr>
      <vt:lpstr>CLDE</vt:lpstr>
      <vt:lpstr>Criterios</vt:lpstr>
      <vt:lpstr>criterios1</vt:lpstr>
      <vt:lpstr>criterios2</vt:lpstr>
      <vt:lpstr>criterios3</vt:lpstr>
      <vt:lpstr>criterios4</vt:lpstr>
      <vt:lpstr>criterios5</vt:lpstr>
      <vt:lpstr>dificuldade</vt:lpstr>
      <vt:lpstr>especialidades</vt:lpstr>
      <vt:lpstr>figuras1</vt:lpstr>
      <vt:lpstr>figuras2</vt:lpstr>
      <vt:lpstr>ind_2</vt:lpstr>
      <vt:lpstr>ind_3</vt:lpstr>
      <vt:lpstr>lista</vt:lpstr>
      <vt:lpstr>nivel</vt:lpstr>
      <vt:lpstr>numeracao</vt:lpstr>
      <vt:lpstr>ordem</vt:lpstr>
      <vt:lpstr>par_2</vt:lpstr>
      <vt:lpstr>par_3</vt:lpstr>
      <vt:lpstr>paragem</vt:lpstr>
      <vt:lpstr>trio_2</vt:lpstr>
      <vt:lpstr>trio_3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2021-12-05T00:00:59Z</cp:lastPrinted>
  <dcterms:created xsi:type="dcterms:W3CDTF">2012-01-15T11:35:42Z</dcterms:created>
  <dcterms:modified xsi:type="dcterms:W3CDTF">2021-12-05T21:58:23Z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0x0101008F546C3AB2B3294FB8E05FFE80572211</vt:lpwstr>
  </property>
</Properties>
</file>